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72" windowWidth="15192" windowHeight="7932" tabRatio="752" activeTab="6"/>
  </bookViews>
  <sheets>
    <sheet name="Data Input" sheetId="1" r:id="rId1"/>
    <sheet name="Staffing" sheetId="2" r:id="rId2"/>
    <sheet name="Statistics" sheetId="3" state="hidden" r:id="rId3"/>
    <sheet name="Other Costs" sheetId="4" r:id="rId4"/>
    <sheet name="In-Kind" sheetId="5" r:id="rId5"/>
    <sheet name="Income Statement" sheetId="6" r:id="rId6"/>
    <sheet name="Instructions" sheetId="7" r:id="rId7"/>
  </sheets>
  <definedNames>
    <definedName name="_xlnm.Print_Area" localSheetId="0">'Data Input'!$A$1:$E$53</definedName>
    <definedName name="_xlnm.Print_Area" localSheetId="5">'Income Statement'!$A$1:$G$98</definedName>
    <definedName name="_xlnm.Print_Area" localSheetId="4">'In-Kind'!$A$1:$E$41</definedName>
    <definedName name="_xlnm.Print_Area" localSheetId="3">'Other Costs'!$A$1:$E$35</definedName>
    <definedName name="_xlnm.Print_Area" localSheetId="1">'Staffing'!$A$1:$E$44</definedName>
    <definedName name="_xlnm.Print_Area" localSheetId="2">'Statistics'!$A$7:$T$60</definedName>
    <definedName name="Select_position_s__from_pull_down">'Data Input'!$A$78:$A$93</definedName>
    <definedName name="Staffing">'Staffing'!$A$8:$A$19</definedName>
    <definedName name="Type">'Data Input'!$A$68:$A$71</definedName>
  </definedNames>
  <calcPr fullCalcOnLoad="1"/>
</workbook>
</file>

<file path=xl/comments6.xml><?xml version="1.0" encoding="utf-8"?>
<comments xmlns="http://schemas.openxmlformats.org/spreadsheetml/2006/main">
  <authors>
    <author> </author>
  </authors>
  <commentList>
    <comment ref="A45" authorId="0">
      <text>
        <r>
          <rPr>
            <b/>
            <sz val="8"/>
            <rFont val="Tahoma"/>
            <family val="2"/>
          </rPr>
          <t xml:space="preserve"> : </t>
        </r>
        <r>
          <rPr>
            <sz val="8"/>
            <rFont val="Tahoma"/>
            <family val="2"/>
          </rPr>
          <t xml:space="preserve">Straight from Data Input Tab "Other Revenue Sources"
</t>
        </r>
      </text>
    </comment>
    <comment ref="A47" authorId="0">
      <text>
        <r>
          <rPr>
            <b/>
            <sz val="8"/>
            <rFont val="Tahoma"/>
            <family val="2"/>
          </rPr>
          <t xml:space="preserve"> : </t>
        </r>
        <r>
          <rPr>
            <sz val="8"/>
            <rFont val="Tahoma"/>
            <family val="2"/>
          </rPr>
          <t xml:space="preserve">Straight from Data Input Tab "Other Revenue Sources"
</t>
        </r>
      </text>
    </comment>
    <comment ref="A46" authorId="0">
      <text>
        <r>
          <rPr>
            <b/>
            <sz val="8"/>
            <rFont val="Tahoma"/>
            <family val="2"/>
          </rPr>
          <t xml:space="preserve"> : </t>
        </r>
        <r>
          <rPr>
            <sz val="8"/>
            <rFont val="Tahoma"/>
            <family val="2"/>
          </rPr>
          <t>From In-Kind sheet.  Total In-Kind expenses are shown as a revenue and corresponding Expense.</t>
        </r>
        <r>
          <rPr>
            <sz val="8"/>
            <rFont val="Tahoma"/>
            <family val="2"/>
          </rPr>
          <t xml:space="preserve">
</t>
        </r>
      </text>
    </comment>
    <comment ref="A50" authorId="0">
      <text>
        <r>
          <rPr>
            <b/>
            <sz val="8"/>
            <rFont val="Tahoma"/>
            <family val="2"/>
          </rPr>
          <t xml:space="preserve"> :</t>
        </r>
        <r>
          <rPr>
            <sz val="8"/>
            <rFont val="Tahoma"/>
            <family val="2"/>
          </rPr>
          <t xml:space="preserve">  This category uses the % of  types of visits (medical, dental, etc) times their rate per visit times the % of users insurance coverage.</t>
        </r>
        <r>
          <rPr>
            <sz val="8"/>
            <rFont val="Tahoma"/>
            <family val="2"/>
          </rPr>
          <t xml:space="preserve">
</t>
        </r>
      </text>
    </comment>
    <comment ref="A58" authorId="0">
      <text>
        <r>
          <rPr>
            <b/>
            <sz val="8"/>
            <rFont val="Tahoma"/>
            <family val="2"/>
          </rPr>
          <t xml:space="preserve"> : </t>
        </r>
        <r>
          <rPr>
            <sz val="8"/>
            <rFont val="Tahoma"/>
            <family val="2"/>
          </rPr>
          <t>This section takes the reimbursement % from the data tab and backs out the portion that is not reimbursed.</t>
        </r>
        <r>
          <rPr>
            <sz val="8"/>
            <rFont val="Tahoma"/>
            <family val="2"/>
          </rPr>
          <t xml:space="preserve">
</t>
        </r>
      </text>
    </comment>
    <comment ref="A66" authorId="0">
      <text>
        <r>
          <rPr>
            <b/>
            <sz val="8"/>
            <rFont val="Tahoma"/>
            <family val="2"/>
          </rPr>
          <t xml:space="preserve"> :  </t>
        </r>
        <r>
          <rPr>
            <sz val="8"/>
            <rFont val="Tahoma"/>
            <family val="2"/>
          </rPr>
          <t>This is the sum of Gross Patient Revenue plus the Unreimbursed Portion to get to the Net Realized Patient Revenue</t>
        </r>
        <r>
          <rPr>
            <sz val="8"/>
            <rFont val="Tahoma"/>
            <family val="2"/>
          </rPr>
          <t xml:space="preserve">
</t>
        </r>
      </text>
    </comment>
    <comment ref="A77" authorId="0">
      <text>
        <r>
          <rPr>
            <sz val="8"/>
            <rFont val="Tahoma"/>
            <family val="2"/>
          </rPr>
          <t xml:space="preserve"> :  This takes the input from the Staffing tab </t>
        </r>
        <r>
          <rPr>
            <sz val="8"/>
            <rFont val="Tahoma"/>
            <family val="2"/>
          </rPr>
          <t xml:space="preserve">
</t>
        </r>
      </text>
    </comment>
    <comment ref="A79" authorId="0">
      <text>
        <r>
          <rPr>
            <b/>
            <sz val="8"/>
            <rFont val="Tahoma"/>
            <family val="2"/>
          </rPr>
          <t xml:space="preserve"> :  </t>
        </r>
        <r>
          <rPr>
            <sz val="8"/>
            <rFont val="Tahoma"/>
            <family val="2"/>
          </rPr>
          <t>This is the sum of program costs from the Other Costs tab</t>
        </r>
        <r>
          <rPr>
            <sz val="8"/>
            <rFont val="Tahoma"/>
            <family val="2"/>
          </rPr>
          <t xml:space="preserve">
</t>
        </r>
      </text>
    </comment>
    <comment ref="A81" authorId="0">
      <text>
        <r>
          <rPr>
            <b/>
            <sz val="8"/>
            <rFont val="Tahoma"/>
            <family val="2"/>
          </rPr>
          <t xml:space="preserve"> :  </t>
        </r>
        <r>
          <rPr>
            <sz val="8"/>
            <rFont val="Tahoma"/>
            <family val="2"/>
          </rPr>
          <t>This is the sum of all Admin Costs from the Other Costs Tab</t>
        </r>
        <r>
          <rPr>
            <sz val="8"/>
            <rFont val="Tahoma"/>
            <family val="2"/>
          </rPr>
          <t xml:space="preserve">
</t>
        </r>
      </text>
    </comment>
    <comment ref="A83" authorId="0">
      <text>
        <r>
          <rPr>
            <b/>
            <sz val="8"/>
            <rFont val="Tahoma"/>
            <family val="2"/>
          </rPr>
          <t xml:space="preserve"> :  </t>
        </r>
        <r>
          <rPr>
            <sz val="8"/>
            <rFont val="Tahoma"/>
            <family val="2"/>
          </rPr>
          <t>This is the sum of all costs entered on the In-Kind tab</t>
        </r>
        <r>
          <rPr>
            <sz val="8"/>
            <rFont val="Tahoma"/>
            <family val="2"/>
          </rPr>
          <t xml:space="preserve">
</t>
        </r>
      </text>
    </comment>
  </commentList>
</comments>
</file>

<file path=xl/sharedStrings.xml><?xml version="1.0" encoding="utf-8"?>
<sst xmlns="http://schemas.openxmlformats.org/spreadsheetml/2006/main" count="465" uniqueCount="181">
  <si>
    <t># of Students</t>
  </si>
  <si>
    <t># of enrollees</t>
  </si>
  <si>
    <t># of visits/yr</t>
  </si>
  <si>
    <t>Types of Insurance Coverage</t>
  </si>
  <si>
    <t>Medicaid</t>
  </si>
  <si>
    <t>Uninsured</t>
  </si>
  <si>
    <t>Total</t>
  </si>
  <si>
    <t>Other/Gov't</t>
  </si>
  <si>
    <t>Medical</t>
  </si>
  <si>
    <t>Dental</t>
  </si>
  <si>
    <t>Mix of Care</t>
  </si>
  <si>
    <t>SBHC Type</t>
  </si>
  <si>
    <t>Column1</t>
  </si>
  <si>
    <t>Click in cell to select from list</t>
  </si>
  <si>
    <t>In-kind</t>
  </si>
  <si>
    <t>Other Revenue Sources (annual amt)</t>
  </si>
  <si>
    <t>Grant Funds</t>
  </si>
  <si>
    <t>Year 1</t>
  </si>
  <si>
    <t>Year 2</t>
  </si>
  <si>
    <t>Year 3</t>
  </si>
  <si>
    <t>Utilization</t>
  </si>
  <si>
    <t>Reimbursement Rates %</t>
  </si>
  <si>
    <t>Revenue</t>
  </si>
  <si>
    <t>In-Kind Revenue</t>
  </si>
  <si>
    <t>Total Non-Patient Revenue</t>
  </si>
  <si>
    <t>Gross Patient Revenue</t>
  </si>
  <si>
    <t>Avg Billable Amt per Visit</t>
  </si>
  <si>
    <t>Medical visits by Insurance Type</t>
  </si>
  <si>
    <t>Dental visits by Insurance Type</t>
  </si>
  <si>
    <t>Mental Health visits by Insurance Type</t>
  </si>
  <si>
    <t>Mental Health</t>
  </si>
  <si>
    <t>Total Gross Patient Revenue</t>
  </si>
  <si>
    <t>Unreimbursed Portion</t>
  </si>
  <si>
    <t>Total Unreimbursed Portion</t>
  </si>
  <si>
    <t>Net Patient Revenue</t>
  </si>
  <si>
    <t>Total Net Patient Revenue</t>
  </si>
  <si>
    <t>Total Revenue</t>
  </si>
  <si>
    <t>Nurse Practicioner</t>
  </si>
  <si>
    <t>Psychiatrist</t>
  </si>
  <si>
    <t>Mental Health Coordinator</t>
  </si>
  <si>
    <t>Pediatrician</t>
  </si>
  <si>
    <t>Health Care Partner</t>
  </si>
  <si>
    <t>Total Salaries</t>
  </si>
  <si>
    <t>Salaries &amp; Benefits</t>
  </si>
  <si>
    <t>Office Supplies</t>
  </si>
  <si>
    <t>Depreciation</t>
  </si>
  <si>
    <t>Consultants</t>
  </si>
  <si>
    <t>Medical Supplies</t>
  </si>
  <si>
    <t>Indirect Other</t>
  </si>
  <si>
    <t>Lab Services</t>
  </si>
  <si>
    <t>Education Materials</t>
  </si>
  <si>
    <t>Licenses/Memberships</t>
  </si>
  <si>
    <t>Gov't/Other Revenue</t>
  </si>
  <si>
    <t>$/Hour</t>
  </si>
  <si>
    <t>Hrs/Week</t>
  </si>
  <si>
    <t>Wks/Year</t>
  </si>
  <si>
    <t>Total Salary</t>
  </si>
  <si>
    <t>Social Worker</t>
  </si>
  <si>
    <t>Malpractice Insurance</t>
  </si>
  <si>
    <t>Phone/Cell/Internet</t>
  </si>
  <si>
    <t>Health Educator</t>
  </si>
  <si>
    <t>Director/Grant Writer</t>
  </si>
  <si>
    <t>Pharmacy Costs</t>
  </si>
  <si>
    <t>Program Costs</t>
  </si>
  <si>
    <t>Total Other Costs</t>
  </si>
  <si>
    <t>Administrative Costs</t>
  </si>
  <si>
    <t>Physician Assistant</t>
  </si>
  <si>
    <t>Counselors</t>
  </si>
  <si>
    <t>Gov't/Other</t>
  </si>
  <si>
    <t>Data Input Sheet</t>
  </si>
  <si>
    <t>$Rate/Hr</t>
  </si>
  <si>
    <t>Weeks/Year</t>
  </si>
  <si>
    <t>Select position from pull-down list</t>
  </si>
  <si>
    <t>Total Salaries &amp; Benefits</t>
  </si>
  <si>
    <t>Expenses</t>
  </si>
  <si>
    <t>Total Expenses</t>
  </si>
  <si>
    <t>Net Revenue/(Expense)</t>
  </si>
  <si>
    <t>Organization Name</t>
  </si>
  <si>
    <t>Information Technology</t>
  </si>
  <si>
    <t>Administrator</t>
  </si>
  <si>
    <t>Minor Equipment/Furniture</t>
  </si>
  <si>
    <t>Lease, Rent &amp; Utilities</t>
  </si>
  <si>
    <t>Revenue Sources (annual amt)</t>
  </si>
  <si>
    <t>Patient Revenue</t>
  </si>
  <si>
    <t>Medical Assistant</t>
  </si>
  <si>
    <t>Medical, Immunization, Other</t>
  </si>
  <si>
    <t>19% CASBHC 07-08</t>
  </si>
  <si>
    <t>18% Patient Revenue</t>
  </si>
  <si>
    <t>Travel/Education/Training</t>
  </si>
  <si>
    <t>Schedule of Program, Administrative and Other Costs</t>
  </si>
  <si>
    <t># of users</t>
  </si>
  <si>
    <t>Year 4</t>
  </si>
  <si>
    <t>Staffing - Base Salary only</t>
  </si>
  <si>
    <t>Estimated Benefits % of Total Salaries</t>
  </si>
  <si>
    <t>Estimated % Annual Salary Increase</t>
  </si>
  <si>
    <t>Base Salary</t>
  </si>
  <si>
    <t>In-Kind Costs</t>
  </si>
  <si>
    <t>Program, Administrative and Other Costs provided In-Kind</t>
  </si>
  <si>
    <t>Total Other In-Kind Costs</t>
  </si>
  <si>
    <t>Enter the name of your school or organization in cell B4</t>
  </si>
  <si>
    <t>Click in the cell B6 to select from pulldown which closest matches your organization.  FQHC is Federally Qualified Health Center.</t>
  </si>
  <si>
    <t xml:space="preserve">  # of Students</t>
  </si>
  <si>
    <t>This is the total number of students in the school the SBHC serves</t>
  </si>
  <si>
    <t xml:space="preserve">  # of Users</t>
  </si>
  <si>
    <t xml:space="preserve">  # of visits/year</t>
  </si>
  <si>
    <t>National average is roughly 3.1-3.5 annual visits for each user</t>
  </si>
  <si>
    <t xml:space="preserve">  Medical, Immunization, Other</t>
  </si>
  <si>
    <t xml:space="preserve">  Dental</t>
  </si>
  <si>
    <t xml:space="preserve">  Mental Health</t>
  </si>
  <si>
    <t>Total should equal 100%</t>
  </si>
  <si>
    <t xml:space="preserve">  Medicaid</t>
  </si>
  <si>
    <t>This is the total number of anticipated enrollees into SBHC with at least 1 annual visit</t>
  </si>
  <si>
    <t xml:space="preserve">  Private Pay</t>
  </si>
  <si>
    <t xml:space="preserve">  Other/Gov't</t>
  </si>
  <si>
    <t xml:space="preserve">  Uninsured</t>
  </si>
  <si>
    <t>% of Users with no health insurance</t>
  </si>
  <si>
    <t>% of Users with Medicaid as primary health insurance</t>
  </si>
  <si>
    <t>% of Users with Private Pay as primary health insurance (i.e. Aetna, Anthem)</t>
  </si>
  <si>
    <t>The pre-populated amounts are according to CASBHC statistics 2007-2008</t>
  </si>
  <si>
    <t>Enter the % of the total Billable Amount per Visit the SBHC expects to realize for visits by users covered by Medicaid</t>
  </si>
  <si>
    <t>Enter the % of the total Billable Amount per Visit the SBHC expects to realize for visits by users covered by Private Insurance</t>
  </si>
  <si>
    <t>Enter the % of the total Billable Amount per Visit the SBHC expects to realize for visits by users covered by Other/Gov't Insurance</t>
  </si>
  <si>
    <t>Enter the % of the total Billable Amount per Visit the SBHC expects to realize for visits by users with no health insurance</t>
  </si>
  <si>
    <t xml:space="preserve">  Medical</t>
  </si>
  <si>
    <t>The pre-populated amounts are based on samples from Colorado SBHC's, and change when you select either Rural, Urban or FQHC.  These are the average gross amounts that can be charged for either Medical, Dental or Mental Health Services.  This is not the amount that is realized or received/collected, but the full amount of the service provided.</t>
  </si>
  <si>
    <t>This is the % of all Medical services (i.e. non Dental or Mental Health related)</t>
  </si>
  <si>
    <t>If Dental services are provided, please input the expected amount as a % of total services</t>
  </si>
  <si>
    <t>If Mental Health services are provided, please input the expected amount as a % of total services</t>
  </si>
  <si>
    <t>This is the average gross amount that can be charged for all Medical services</t>
  </si>
  <si>
    <t>This is the average gross amount that can be charged for all Dental services</t>
  </si>
  <si>
    <t>This is the average gross amount that can be charged for all Mental Health services</t>
  </si>
  <si>
    <t>The goal is for utilization (users/students) to reach 70% by year 3</t>
  </si>
  <si>
    <t>Other Revenue Sources</t>
  </si>
  <si>
    <t>The pre-populated amounts are based on CASBHC statistical percentages of revenue makeup for SBHCs.  Patient revenue is devised from the data that has been previously input.  In-kind revenue will be input in a later page.  This section asks that you provide any expected annual amounts to be received in the form of grants or from Government sources</t>
  </si>
  <si>
    <t xml:space="preserve">  Gov't/Other</t>
  </si>
  <si>
    <t>These would be revenue from Local, State or Federal grants</t>
  </si>
  <si>
    <t>38% of total revenue CASBHC 07-08</t>
  </si>
  <si>
    <t>25% of total revenue CASBHC 07-08</t>
  </si>
  <si>
    <t xml:space="preserve">19% In-Kind revenue </t>
  </si>
  <si>
    <t>Cash-Basis Income Statement</t>
  </si>
  <si>
    <t>The Data input tab is designed to collect the majority of the demographic, revenue and staffing data required to develop a 4-year cash basis income statement for the SBHC.  Many of the fields are already pre-populated with data based on surveys or statistics of SBHCs in Colorado and in some cases, nationally.  These aren't suggestions, but are averages or guidelines.  All fields in blue font can be overwritten by typing over the existing amounts.  As each SBHC is unique, the more specific data that you input will be very important for this process.  Subsequent pages will ask you to input Program, Administrative, Indirect and In-kind costs you expect to incur over the next 4-years.</t>
  </si>
  <si>
    <t>Staffing costs - year 1</t>
  </si>
  <si>
    <t>Benefits %</t>
  </si>
  <si>
    <t>Annual Salary Increase %</t>
  </si>
  <si>
    <t>This is the estimated % of total Salaries that will go towards employee benefits such as health/dental insurance.  Pre-populated amounts are averages in Colorado</t>
  </si>
  <si>
    <t>This is the % increase in salaries year-over-year for performance and/or cost of living increases.  Pre-populated amounts are averages in Colorado</t>
  </si>
  <si>
    <t>Other Costs Sheet</t>
  </si>
  <si>
    <t>This is the form for you to enter all of the other costs associated with running the SBHC.  This does not include those costs that are provided in-kind as the next sheet will be for that information.  The amounts that are pre-populated are based on fully staffed clinics with roughly 2,500 visits/year</t>
  </si>
  <si>
    <t>Staffing Costs</t>
  </si>
  <si>
    <t>Enter Position</t>
  </si>
  <si>
    <t>In-Kind Sheet</t>
  </si>
  <si>
    <t>This is the form for you to enter all costs that are provided or donated at no actual cost to the SBHC.  This includes any staff that are donated from the school or elsewhere, facilities (in the form of rent/lease expense) supplies, computer, or any others listed in the Administrative or Program types of costs.  This amount will be reported as both a revenue and an expense on the Income Statement.</t>
  </si>
  <si>
    <t># Visits by Type of Care</t>
  </si>
  <si>
    <t># Visits by Insurance Type</t>
  </si>
  <si>
    <t>Urban FQHC</t>
  </si>
  <si>
    <t>Rural FQHC</t>
  </si>
  <si>
    <t>Urban Non-FQHC</t>
  </si>
  <si>
    <t>Rural Non-FQHC</t>
  </si>
  <si>
    <t>TCHF School Test</t>
  </si>
  <si>
    <t>Private Insurance</t>
  </si>
  <si>
    <t>CHP+</t>
  </si>
  <si>
    <t>Nurse Practitioner</t>
  </si>
  <si>
    <t>Dental Hygenist</t>
  </si>
  <si>
    <t>Cost per User</t>
  </si>
  <si>
    <t>Cost per Visit</t>
  </si>
  <si>
    <t xml:space="preserve">  Grants &amp; Contributions</t>
  </si>
  <si>
    <r>
      <t xml:space="preserve">Any revenue sources in the form or grants that is not from government agencies (e.g. contributions, fundraising, corporate support).  </t>
    </r>
    <r>
      <rPr>
        <b/>
        <sz val="10"/>
        <rFont val="Times New Roman"/>
        <family val="1"/>
      </rPr>
      <t>Please exclude anticipated grant funds from TCHF in this amount.</t>
    </r>
  </si>
  <si>
    <t>Grants &amp; Contrib. (exc. TCHF funds)</t>
  </si>
  <si>
    <t>Grants &amp; Contributions Revenue</t>
  </si>
  <si>
    <t xml:space="preserve">  CHP+</t>
  </si>
  <si>
    <t>% of Users with CHP+ as primary health insurance</t>
  </si>
  <si>
    <t>Enter the % of the total Billable Amount per Visit the SBHC expects to realize for visits by users covered by CHP+</t>
  </si>
  <si>
    <t>Miscellaneous Other</t>
  </si>
  <si>
    <t>% of Users with Government/Other as primary health insurance</t>
  </si>
  <si>
    <t>Annual Salary Increase</t>
  </si>
  <si>
    <t>Input position or select from pull-down list</t>
  </si>
  <si>
    <t>Summary</t>
  </si>
  <si>
    <t>Benefits</t>
  </si>
  <si>
    <t>Staffing Sheet</t>
  </si>
  <si>
    <t>Positions &amp; Salaries for Base Year</t>
  </si>
  <si>
    <t>These are base salary amounts without benefits.  The pre-populated amounts are based on SBHC's with an average of 2,500 students, and the general positions to staff that # of visits.  Each position can be changed by selecting from a pull-down list or input directly into the cell.  The salary amounts are based on $rate/hr times hrs/week times weeks/year.  As some SBHCs may have variable hours in the summer months, please do your best to approximate the annual salary costs based on these factors ($rate/hr, hrs/week and weeks/yr).  Staffing provided In-Kind should be populated later in the template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</si>
</sst>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_(* #,##0.0_);_(* \(#,##0.0\);_(* &quot;-&quot;?_);_(@_)"/>
  </numFmts>
  <fonts count="54">
    <font>
      <sz val="10"/>
      <name val="Arial"/>
      <family val="0"/>
    </font>
    <font>
      <b/>
      <sz val="10"/>
      <name val="Arial"/>
      <family val="2"/>
    </font>
    <font>
      <b/>
      <sz val="10"/>
      <color indexed="12"/>
      <name val="Arial"/>
      <family val="2"/>
    </font>
    <font>
      <sz val="8"/>
      <name val="Arial"/>
      <family val="2"/>
    </font>
    <font>
      <b/>
      <u val="single"/>
      <sz val="10"/>
      <name val="Arial"/>
      <family val="2"/>
    </font>
    <font>
      <b/>
      <sz val="12"/>
      <name val="Arial"/>
      <family val="2"/>
    </font>
    <font>
      <i/>
      <sz val="10"/>
      <name val="Arial"/>
      <family val="2"/>
    </font>
    <font>
      <b/>
      <sz val="11"/>
      <name val="Arial"/>
      <family val="2"/>
    </font>
    <font>
      <b/>
      <i/>
      <sz val="10"/>
      <color indexed="12"/>
      <name val="Arial"/>
      <family val="2"/>
    </font>
    <font>
      <sz val="10"/>
      <name val="Times New Roman"/>
      <family val="1"/>
    </font>
    <font>
      <b/>
      <sz val="10"/>
      <color indexed="12"/>
      <name val="Times New Roman"/>
      <family val="1"/>
    </font>
    <font>
      <b/>
      <sz val="10"/>
      <name val="Times New Roman"/>
      <family val="1"/>
    </font>
    <font>
      <sz val="10"/>
      <color indexed="12"/>
      <name val="Times New Roman"/>
      <family val="1"/>
    </font>
    <font>
      <b/>
      <sz val="12"/>
      <name val="Times New Roman"/>
      <family val="1"/>
    </font>
    <font>
      <b/>
      <u val="single"/>
      <sz val="10"/>
      <name val="Times New Roman"/>
      <family val="1"/>
    </font>
    <font>
      <u val="single"/>
      <sz val="10"/>
      <color indexed="12"/>
      <name val="Arial"/>
      <family val="2"/>
    </font>
    <font>
      <u val="single"/>
      <sz val="10"/>
      <color indexed="36"/>
      <name val="Arial"/>
      <family val="2"/>
    </font>
    <font>
      <sz val="8"/>
      <name val="Tahoma"/>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4">
    <xf numFmtId="0" fontId="0" fillId="0" borderId="0" xfId="0" applyAlignment="1">
      <alignment/>
    </xf>
    <xf numFmtId="0" fontId="0" fillId="0" borderId="0" xfId="0" applyAlignment="1" applyProtection="1">
      <alignment/>
      <protection locked="0"/>
    </xf>
    <xf numFmtId="0" fontId="9" fillId="0" borderId="0" xfId="0" applyFont="1" applyAlignment="1">
      <alignment/>
    </xf>
    <xf numFmtId="0" fontId="11" fillId="0" borderId="0" xfId="0" applyFont="1" applyAlignment="1">
      <alignment/>
    </xf>
    <xf numFmtId="43" fontId="9" fillId="0" borderId="0" xfId="42" applyFont="1" applyAlignment="1">
      <alignment/>
    </xf>
    <xf numFmtId="165" fontId="9" fillId="0" borderId="0" xfId="42" applyNumberFormat="1" applyFont="1" applyAlignment="1">
      <alignment/>
    </xf>
    <xf numFmtId="0" fontId="11" fillId="0" borderId="0" xfId="0" applyFont="1" applyAlignment="1" applyProtection="1">
      <alignment/>
      <protection locked="0"/>
    </xf>
    <xf numFmtId="0" fontId="11" fillId="0" borderId="0" xfId="0" applyFont="1" applyAlignment="1" applyProtection="1">
      <alignment horizontal="center"/>
      <protection locked="0"/>
    </xf>
    <xf numFmtId="0" fontId="9" fillId="0" borderId="0" xfId="0" applyFont="1" applyAlignment="1" applyProtection="1">
      <alignment/>
      <protection locked="0"/>
    </xf>
    <xf numFmtId="165" fontId="10" fillId="0" borderId="10" xfId="42" applyNumberFormat="1" applyFont="1" applyBorder="1" applyAlignment="1" applyProtection="1">
      <alignment/>
      <protection locked="0"/>
    </xf>
    <xf numFmtId="9" fontId="11" fillId="0" borderId="0" xfId="59" applyFont="1" applyAlignment="1" applyProtection="1">
      <alignment horizontal="center"/>
      <protection locked="0"/>
    </xf>
    <xf numFmtId="9" fontId="11" fillId="33" borderId="10" xfId="59" applyFont="1" applyFill="1" applyBorder="1" applyAlignment="1" applyProtection="1">
      <alignment/>
      <protection/>
    </xf>
    <xf numFmtId="9" fontId="10" fillId="0" borderId="10" xfId="59" applyFont="1" applyBorder="1" applyAlignment="1" applyProtection="1">
      <alignment/>
      <protection locked="0"/>
    </xf>
    <xf numFmtId="9" fontId="11" fillId="33" borderId="10" xfId="59" applyFont="1" applyFill="1" applyBorder="1" applyAlignment="1" applyProtection="1">
      <alignment/>
      <protection/>
    </xf>
    <xf numFmtId="0" fontId="11" fillId="0" borderId="0" xfId="0" applyFont="1" applyAlignment="1" applyProtection="1">
      <alignment/>
      <protection/>
    </xf>
    <xf numFmtId="9" fontId="10" fillId="0" borderId="0" xfId="59" applyFont="1" applyBorder="1" applyAlignment="1" applyProtection="1">
      <alignment/>
      <protection locked="0"/>
    </xf>
    <xf numFmtId="167" fontId="10" fillId="0" borderId="10" xfId="44" applyNumberFormat="1" applyFont="1" applyBorder="1" applyAlignment="1" applyProtection="1">
      <alignment/>
      <protection locked="0"/>
    </xf>
    <xf numFmtId="0" fontId="11" fillId="0" borderId="0" xfId="0" applyFont="1" applyBorder="1" applyAlignment="1" applyProtection="1">
      <alignment horizontal="center"/>
      <protection locked="0"/>
    </xf>
    <xf numFmtId="0" fontId="9" fillId="0" borderId="0" xfId="0" applyFont="1" applyBorder="1" applyAlignment="1" applyProtection="1">
      <alignment/>
      <protection locked="0"/>
    </xf>
    <xf numFmtId="0" fontId="11" fillId="0" borderId="11" xfId="0" applyFont="1" applyBorder="1" applyAlignment="1" applyProtection="1">
      <alignment horizontal="center"/>
      <protection locked="0"/>
    </xf>
    <xf numFmtId="0" fontId="9" fillId="0" borderId="0" xfId="0" applyFont="1" applyBorder="1" applyAlignment="1" applyProtection="1">
      <alignment/>
      <protection locked="0"/>
    </xf>
    <xf numFmtId="44" fontId="10" fillId="0" borderId="10" xfId="44" applyFont="1" applyBorder="1" applyAlignment="1" applyProtection="1">
      <alignment horizontal="center"/>
      <protection locked="0"/>
    </xf>
    <xf numFmtId="43" fontId="10" fillId="0" borderId="10" xfId="42" applyNumberFormat="1" applyFont="1" applyBorder="1" applyAlignment="1" applyProtection="1">
      <alignment horizontal="center"/>
      <protection locked="0"/>
    </xf>
    <xf numFmtId="165" fontId="11" fillId="0" borderId="10" xfId="42" applyNumberFormat="1" applyFont="1" applyBorder="1" applyAlignment="1" applyProtection="1">
      <alignment/>
      <protection locked="0"/>
    </xf>
    <xf numFmtId="9" fontId="10" fillId="0" borderId="10" xfId="59" applyFont="1" applyBorder="1" applyAlignment="1">
      <alignment/>
    </xf>
    <xf numFmtId="9" fontId="10" fillId="33" borderId="10" xfId="59" applyFont="1" applyFill="1" applyBorder="1" applyAlignment="1">
      <alignment/>
    </xf>
    <xf numFmtId="0" fontId="5" fillId="34" borderId="12" xfId="0" applyFont="1" applyFill="1" applyBorder="1" applyAlignment="1" applyProtection="1">
      <alignment/>
      <protection locked="0"/>
    </xf>
    <xf numFmtId="0" fontId="0" fillId="34" borderId="13" xfId="0" applyFill="1" applyBorder="1" applyAlignment="1" applyProtection="1">
      <alignment/>
      <protection locked="0"/>
    </xf>
    <xf numFmtId="0" fontId="0" fillId="34" borderId="14" xfId="0" applyFill="1" applyBorder="1" applyAlignment="1" applyProtection="1">
      <alignment/>
      <protection locked="0"/>
    </xf>
    <xf numFmtId="0" fontId="1" fillId="34" borderId="15" xfId="0" applyFont="1" applyFill="1" applyBorder="1" applyAlignment="1" applyProtection="1">
      <alignment/>
      <protection locked="0"/>
    </xf>
    <xf numFmtId="0" fontId="0" fillId="34" borderId="0" xfId="0" applyFill="1" applyBorder="1" applyAlignment="1" applyProtection="1">
      <alignment/>
      <protection locked="0"/>
    </xf>
    <xf numFmtId="0" fontId="0" fillId="34" borderId="16" xfId="0" applyFill="1" applyBorder="1" applyAlignment="1" applyProtection="1">
      <alignment/>
      <protection locked="0"/>
    </xf>
    <xf numFmtId="0" fontId="0" fillId="34" borderId="15" xfId="0" applyFill="1" applyBorder="1" applyAlignment="1" applyProtection="1">
      <alignment/>
      <protection locked="0"/>
    </xf>
    <xf numFmtId="0" fontId="8" fillId="34" borderId="17" xfId="0" applyFont="1" applyFill="1" applyBorder="1" applyAlignment="1" applyProtection="1">
      <alignment horizontal="centerContinuous"/>
      <protection locked="0"/>
    </xf>
    <xf numFmtId="0" fontId="0" fillId="34" borderId="18" xfId="0" applyFill="1" applyBorder="1" applyAlignment="1" applyProtection="1">
      <alignment horizontal="centerContinuous"/>
      <protection locked="0"/>
    </xf>
    <xf numFmtId="0" fontId="0" fillId="34" borderId="19" xfId="0" applyFill="1" applyBorder="1" applyAlignment="1" applyProtection="1">
      <alignment horizontal="centerContinuous"/>
      <protection locked="0"/>
    </xf>
    <xf numFmtId="0" fontId="6" fillId="34" borderId="0" xfId="0" applyFont="1" applyFill="1" applyBorder="1" applyAlignment="1" applyProtection="1">
      <alignment/>
      <protection locked="0"/>
    </xf>
    <xf numFmtId="0" fontId="1" fillId="34" borderId="0" xfId="0" applyFont="1" applyFill="1" applyBorder="1" applyAlignment="1" applyProtection="1">
      <alignment horizontal="center"/>
      <protection locked="0"/>
    </xf>
    <xf numFmtId="0" fontId="1" fillId="34" borderId="16" xfId="0" applyFont="1" applyFill="1" applyBorder="1" applyAlignment="1" applyProtection="1">
      <alignment horizontal="center"/>
      <protection locked="0"/>
    </xf>
    <xf numFmtId="165" fontId="2" fillId="34" borderId="10" xfId="42" applyNumberFormat="1" applyFont="1" applyFill="1" applyBorder="1" applyAlignment="1" applyProtection="1">
      <alignment/>
      <protection locked="0"/>
    </xf>
    <xf numFmtId="0" fontId="1" fillId="34" borderId="15" xfId="0" applyFont="1" applyFill="1" applyBorder="1" applyAlignment="1" applyProtection="1">
      <alignment horizontal="center"/>
      <protection locked="0"/>
    </xf>
    <xf numFmtId="9" fontId="1" fillId="34" borderId="10" xfId="59" applyFont="1" applyFill="1" applyBorder="1" applyAlignment="1" applyProtection="1">
      <alignment/>
      <protection/>
    </xf>
    <xf numFmtId="9" fontId="1" fillId="34" borderId="10" xfId="59" applyFont="1" applyFill="1" applyBorder="1" applyAlignment="1" applyProtection="1">
      <alignment/>
      <protection/>
    </xf>
    <xf numFmtId="9" fontId="2" fillId="34" borderId="0" xfId="59" applyFont="1" applyFill="1" applyBorder="1" applyAlignment="1" applyProtection="1">
      <alignment/>
      <protection locked="0"/>
    </xf>
    <xf numFmtId="9" fontId="2" fillId="34" borderId="16" xfId="59" applyFont="1" applyFill="1" applyBorder="1" applyAlignment="1" applyProtection="1">
      <alignment/>
      <protection locked="0"/>
    </xf>
    <xf numFmtId="165" fontId="2" fillId="34" borderId="0" xfId="42" applyNumberFormat="1" applyFont="1" applyFill="1" applyBorder="1" applyAlignment="1" applyProtection="1">
      <alignment/>
      <protection locked="0"/>
    </xf>
    <xf numFmtId="165" fontId="2" fillId="34" borderId="16" xfId="42" applyNumberFormat="1" applyFont="1" applyFill="1" applyBorder="1" applyAlignment="1" applyProtection="1">
      <alignment/>
      <protection locked="0"/>
    </xf>
    <xf numFmtId="0" fontId="0" fillId="34" borderId="20" xfId="0" applyFill="1" applyBorder="1" applyAlignment="1" applyProtection="1">
      <alignment/>
      <protection locked="0"/>
    </xf>
    <xf numFmtId="0" fontId="0" fillId="34" borderId="11" xfId="0" applyFill="1" applyBorder="1" applyAlignment="1" applyProtection="1">
      <alignment/>
      <protection locked="0"/>
    </xf>
    <xf numFmtId="0" fontId="0" fillId="34" borderId="21" xfId="0" applyFill="1" applyBorder="1" applyAlignment="1" applyProtection="1">
      <alignment/>
      <protection locked="0"/>
    </xf>
    <xf numFmtId="0" fontId="9" fillId="34" borderId="0" xfId="0" applyFont="1" applyFill="1" applyAlignment="1">
      <alignment/>
    </xf>
    <xf numFmtId="0" fontId="13" fillId="34" borderId="0" xfId="0" applyFont="1" applyFill="1" applyAlignment="1">
      <alignment horizontal="centerContinuous"/>
    </xf>
    <xf numFmtId="0" fontId="11" fillId="34" borderId="0" xfId="0" applyFont="1" applyFill="1" applyAlignment="1">
      <alignment horizontal="centerContinuous"/>
    </xf>
    <xf numFmtId="0" fontId="11" fillId="34" borderId="11" xfId="0" applyFont="1" applyFill="1" applyBorder="1" applyAlignment="1">
      <alignment horizontal="center"/>
    </xf>
    <xf numFmtId="165" fontId="12" fillId="34" borderId="10" xfId="42" applyNumberFormat="1" applyFont="1" applyFill="1" applyBorder="1" applyAlignment="1">
      <alignment/>
    </xf>
    <xf numFmtId="0" fontId="11" fillId="34" borderId="0" xfId="0" applyFont="1" applyFill="1" applyAlignment="1">
      <alignment horizontal="center"/>
    </xf>
    <xf numFmtId="165" fontId="11" fillId="34" borderId="18" xfId="42" applyNumberFormat="1" applyFont="1" applyFill="1" applyBorder="1" applyAlignment="1">
      <alignment/>
    </xf>
    <xf numFmtId="0" fontId="11" fillId="34" borderId="0" xfId="0" applyFont="1" applyFill="1" applyAlignment="1">
      <alignment/>
    </xf>
    <xf numFmtId="165" fontId="11" fillId="34" borderId="0" xfId="42" applyNumberFormat="1" applyFont="1" applyFill="1" applyBorder="1" applyAlignment="1">
      <alignment/>
    </xf>
    <xf numFmtId="165" fontId="9" fillId="34" borderId="0" xfId="42" applyNumberFormat="1" applyFont="1" applyFill="1" applyAlignment="1">
      <alignment/>
    </xf>
    <xf numFmtId="0" fontId="7" fillId="34" borderId="0" xfId="0" applyFont="1" applyFill="1" applyAlignment="1">
      <alignment horizontal="centerContinuous"/>
    </xf>
    <xf numFmtId="0" fontId="0" fillId="34" borderId="0" xfId="0" applyFill="1" applyAlignment="1">
      <alignment/>
    </xf>
    <xf numFmtId="0" fontId="1" fillId="34" borderId="11" xfId="0" applyFont="1" applyFill="1" applyBorder="1" applyAlignment="1">
      <alignment horizontal="center"/>
    </xf>
    <xf numFmtId="0" fontId="1" fillId="34" borderId="0" xfId="0" applyFont="1" applyFill="1" applyAlignment="1">
      <alignment/>
    </xf>
    <xf numFmtId="0" fontId="0" fillId="34" borderId="0" xfId="0" applyFill="1" applyAlignment="1" applyProtection="1">
      <alignment/>
      <protection locked="0"/>
    </xf>
    <xf numFmtId="165" fontId="0" fillId="34" borderId="0" xfId="42" applyNumberFormat="1" applyFont="1" applyFill="1" applyAlignment="1">
      <alignment/>
    </xf>
    <xf numFmtId="0" fontId="1" fillId="34" borderId="0" xfId="0" applyFont="1" applyFill="1" applyAlignment="1" applyProtection="1">
      <alignment horizontal="center"/>
      <protection locked="0"/>
    </xf>
    <xf numFmtId="165" fontId="1" fillId="34" borderId="18" xfId="42" applyNumberFormat="1" applyFont="1" applyFill="1" applyBorder="1" applyAlignment="1">
      <alignment/>
    </xf>
    <xf numFmtId="165" fontId="0" fillId="34" borderId="0" xfId="0" applyNumberFormat="1" applyFill="1" applyAlignment="1">
      <alignment/>
    </xf>
    <xf numFmtId="165" fontId="1" fillId="34" borderId="18" xfId="0" applyNumberFormat="1" applyFont="1" applyFill="1" applyBorder="1" applyAlignment="1">
      <alignment/>
    </xf>
    <xf numFmtId="0" fontId="4" fillId="34" borderId="0" xfId="0" applyFont="1" applyFill="1" applyAlignment="1">
      <alignment horizontal="center"/>
    </xf>
    <xf numFmtId="0" fontId="0" fillId="34" borderId="0" xfId="0" applyFill="1" applyAlignment="1">
      <alignment horizontal="center"/>
    </xf>
    <xf numFmtId="0" fontId="0" fillId="34" borderId="0" xfId="0" applyFill="1" applyAlignment="1" applyProtection="1">
      <alignment horizontal="center"/>
      <protection locked="0"/>
    </xf>
    <xf numFmtId="165" fontId="1" fillId="34" borderId="0" xfId="42" applyNumberFormat="1" applyFont="1" applyFill="1" applyAlignment="1">
      <alignment/>
    </xf>
    <xf numFmtId="0" fontId="1" fillId="34" borderId="0" xfId="0" applyFont="1" applyFill="1" applyAlignment="1">
      <alignment horizontal="center"/>
    </xf>
    <xf numFmtId="165" fontId="1" fillId="34" borderId="22" xfId="0" applyNumberFormat="1" applyFont="1" applyFill="1" applyBorder="1" applyAlignment="1">
      <alignment/>
    </xf>
    <xf numFmtId="0" fontId="9" fillId="0" borderId="0" xfId="0" applyFont="1" applyAlignment="1">
      <alignment wrapText="1"/>
    </xf>
    <xf numFmtId="0" fontId="9" fillId="0" borderId="10" xfId="0" applyFont="1" applyBorder="1" applyAlignment="1">
      <alignment wrapText="1"/>
    </xf>
    <xf numFmtId="0" fontId="11" fillId="0" borderId="10" xfId="0" applyFont="1" applyBorder="1" applyAlignment="1">
      <alignment wrapText="1"/>
    </xf>
    <xf numFmtId="0" fontId="11" fillId="0" borderId="10" xfId="0" applyFont="1" applyBorder="1" applyAlignment="1">
      <alignment vertical="center"/>
    </xf>
    <xf numFmtId="0" fontId="9" fillId="0" borderId="10" xfId="0" applyFont="1" applyBorder="1" applyAlignment="1">
      <alignment vertical="center"/>
    </xf>
    <xf numFmtId="0" fontId="9" fillId="0" borderId="0" xfId="0" applyFont="1" applyAlignment="1">
      <alignment vertical="center"/>
    </xf>
    <xf numFmtId="0" fontId="14" fillId="0" borderId="10" xfId="0" applyFont="1" applyBorder="1" applyAlignment="1">
      <alignment vertical="center"/>
    </xf>
    <xf numFmtId="0" fontId="11" fillId="0" borderId="10" xfId="0" applyFont="1" applyBorder="1" applyAlignment="1">
      <alignment horizontal="left" wrapText="1"/>
    </xf>
    <xf numFmtId="0" fontId="9" fillId="0" borderId="18" xfId="0" applyFont="1" applyBorder="1" applyAlignment="1">
      <alignment vertical="center"/>
    </xf>
    <xf numFmtId="0" fontId="9" fillId="0" borderId="18" xfId="0" applyFont="1" applyBorder="1" applyAlignment="1">
      <alignment wrapText="1"/>
    </xf>
    <xf numFmtId="0" fontId="9" fillId="0" borderId="0" xfId="0" applyFont="1" applyBorder="1" applyAlignment="1">
      <alignment/>
    </xf>
    <xf numFmtId="0" fontId="1" fillId="34" borderId="0" xfId="0" applyFont="1" applyFill="1" applyAlignment="1">
      <alignment horizontal="centerContinuous"/>
    </xf>
    <xf numFmtId="0" fontId="0" fillId="34" borderId="0" xfId="0" applyFill="1" applyAlignment="1">
      <alignment horizontal="centerContinuous"/>
    </xf>
    <xf numFmtId="165" fontId="11" fillId="34" borderId="23" xfId="42" applyNumberFormat="1" applyFont="1" applyFill="1" applyBorder="1" applyAlignment="1">
      <alignment/>
    </xf>
    <xf numFmtId="165" fontId="11" fillId="34" borderId="24" xfId="42" applyNumberFormat="1" applyFont="1" applyFill="1" applyBorder="1" applyAlignment="1">
      <alignment/>
    </xf>
    <xf numFmtId="165" fontId="11" fillId="34" borderId="10" xfId="42" applyNumberFormat="1" applyFont="1" applyFill="1" applyBorder="1" applyAlignment="1">
      <alignment/>
    </xf>
    <xf numFmtId="165" fontId="11" fillId="34" borderId="25" xfId="42" applyNumberFormat="1" applyFont="1" applyFill="1" applyBorder="1" applyAlignment="1">
      <alignment/>
    </xf>
    <xf numFmtId="165" fontId="9" fillId="34" borderId="18" xfId="42" applyNumberFormat="1" applyFont="1" applyFill="1" applyBorder="1" applyAlignment="1">
      <alignment/>
    </xf>
    <xf numFmtId="0" fontId="7" fillId="34" borderId="0" xfId="0" applyFont="1" applyFill="1" applyBorder="1" applyAlignment="1">
      <alignment horizontal="centerContinuous"/>
    </xf>
    <xf numFmtId="0" fontId="0" fillId="34" borderId="0" xfId="0" applyFill="1" applyBorder="1" applyAlignment="1">
      <alignment/>
    </xf>
    <xf numFmtId="0" fontId="1" fillId="34" borderId="0" xfId="0" applyFont="1" applyFill="1" applyBorder="1" applyAlignment="1">
      <alignment horizontal="center"/>
    </xf>
    <xf numFmtId="165" fontId="0" fillId="34" borderId="0" xfId="42" applyNumberFormat="1" applyFont="1" applyFill="1" applyBorder="1" applyAlignment="1">
      <alignment/>
    </xf>
    <xf numFmtId="165" fontId="1" fillId="34" borderId="0" xfId="42" applyNumberFormat="1" applyFont="1" applyFill="1" applyBorder="1" applyAlignment="1">
      <alignment/>
    </xf>
    <xf numFmtId="165" fontId="0" fillId="34" borderId="0" xfId="0" applyNumberFormat="1" applyFill="1" applyBorder="1" applyAlignment="1">
      <alignment/>
    </xf>
    <xf numFmtId="165" fontId="1" fillId="34" borderId="0" xfId="0" applyNumberFormat="1" applyFont="1" applyFill="1" applyBorder="1" applyAlignment="1">
      <alignment/>
    </xf>
    <xf numFmtId="0" fontId="1" fillId="34" borderId="0" xfId="0" applyFont="1" applyFill="1" applyAlignment="1" applyProtection="1">
      <alignment/>
      <protection/>
    </xf>
    <xf numFmtId="0" fontId="1" fillId="34" borderId="0" xfId="0" applyFont="1" applyFill="1" applyAlignment="1" applyProtection="1">
      <alignment/>
      <protection locked="0"/>
    </xf>
    <xf numFmtId="0" fontId="6" fillId="34" borderId="0" xfId="0" applyFont="1" applyFill="1" applyAlignment="1" applyProtection="1">
      <alignment/>
      <protection locked="0"/>
    </xf>
    <xf numFmtId="0" fontId="9" fillId="34" borderId="13" xfId="0" applyFont="1" applyFill="1" applyBorder="1" applyAlignment="1">
      <alignment/>
    </xf>
    <xf numFmtId="0" fontId="12" fillId="34" borderId="0" xfId="0" applyFont="1" applyFill="1" applyAlignment="1">
      <alignment/>
    </xf>
    <xf numFmtId="0" fontId="0" fillId="34" borderId="15" xfId="0" applyFill="1" applyBorder="1" applyAlignment="1" applyProtection="1">
      <alignment horizontal="centerContinuous" vertical="center"/>
      <protection locked="0"/>
    </xf>
    <xf numFmtId="9" fontId="1" fillId="34" borderId="15" xfId="59" applyFont="1" applyFill="1" applyBorder="1" applyAlignment="1" applyProtection="1">
      <alignment horizontal="centerContinuous" vertical="center"/>
      <protection locked="0"/>
    </xf>
    <xf numFmtId="0" fontId="9" fillId="0" borderId="12" xfId="0" applyFont="1" applyBorder="1" applyAlignment="1">
      <alignment vertical="center"/>
    </xf>
    <xf numFmtId="0" fontId="9" fillId="0" borderId="13" xfId="0" applyFont="1" applyBorder="1" applyAlignment="1">
      <alignment wrapText="1"/>
    </xf>
    <xf numFmtId="0" fontId="9" fillId="0" borderId="20" xfId="0" applyFont="1" applyBorder="1" applyAlignment="1">
      <alignment vertical="center"/>
    </xf>
    <xf numFmtId="0" fontId="9" fillId="0" borderId="11" xfId="0" applyFont="1" applyBorder="1" applyAlignment="1">
      <alignment wrapText="1"/>
    </xf>
    <xf numFmtId="0" fontId="14" fillId="0" borderId="12" xfId="0" applyFont="1" applyBorder="1" applyAlignment="1">
      <alignment vertical="center"/>
    </xf>
    <xf numFmtId="0" fontId="11" fillId="0" borderId="13" xfId="0" applyFont="1" applyBorder="1" applyAlignment="1">
      <alignment wrapText="1"/>
    </xf>
    <xf numFmtId="165" fontId="2" fillId="34" borderId="10" xfId="42" applyNumberFormat="1" applyFont="1" applyFill="1" applyBorder="1" applyAlignment="1" applyProtection="1">
      <alignment/>
      <protection hidden="1" locked="0"/>
    </xf>
    <xf numFmtId="9" fontId="2" fillId="34" borderId="10" xfId="59" applyFont="1" applyFill="1" applyBorder="1" applyAlignment="1" applyProtection="1">
      <alignment/>
      <protection hidden="1" locked="0"/>
    </xf>
    <xf numFmtId="167" fontId="2" fillId="34" borderId="10" xfId="44" applyNumberFormat="1" applyFont="1" applyFill="1" applyBorder="1" applyAlignment="1" applyProtection="1">
      <alignment/>
      <protection hidden="1" locked="0"/>
    </xf>
    <xf numFmtId="0" fontId="1" fillId="34" borderId="10" xfId="0" applyFont="1" applyFill="1" applyBorder="1" applyAlignment="1" applyProtection="1">
      <alignment horizontal="center"/>
      <protection locked="0"/>
    </xf>
    <xf numFmtId="43" fontId="1" fillId="34" borderId="0" xfId="42" applyFont="1" applyFill="1" applyAlignment="1">
      <alignment/>
    </xf>
    <xf numFmtId="0" fontId="9" fillId="34" borderId="0" xfId="0" applyFont="1" applyFill="1" applyBorder="1" applyAlignment="1">
      <alignment/>
    </xf>
    <xf numFmtId="43" fontId="9" fillId="34" borderId="0" xfId="42" applyFont="1" applyFill="1" applyAlignment="1">
      <alignment/>
    </xf>
    <xf numFmtId="0" fontId="13" fillId="34" borderId="0" xfId="0" applyFont="1" applyFill="1" applyAlignment="1" applyProtection="1">
      <alignment horizontal="centerContinuous"/>
      <protection locked="0"/>
    </xf>
    <xf numFmtId="0" fontId="9" fillId="34" borderId="0" xfId="0" applyFont="1" applyFill="1" applyAlignment="1">
      <alignment horizontal="centerContinuous"/>
    </xf>
    <xf numFmtId="0" fontId="9" fillId="34" borderId="0" xfId="0" applyFont="1" applyFill="1" applyBorder="1" applyAlignment="1">
      <alignment/>
    </xf>
    <xf numFmtId="0" fontId="9" fillId="34" borderId="0" xfId="0" applyFont="1" applyFill="1" applyAlignment="1">
      <alignment/>
    </xf>
    <xf numFmtId="43" fontId="9" fillId="34" borderId="0" xfId="42" applyFont="1" applyFill="1" applyAlignment="1">
      <alignment/>
    </xf>
    <xf numFmtId="165" fontId="9" fillId="34" borderId="0" xfId="42" applyNumberFormat="1" applyFont="1" applyFill="1" applyAlignment="1">
      <alignment/>
    </xf>
    <xf numFmtId="0" fontId="11" fillId="34" borderId="0" xfId="0" applyFont="1" applyFill="1" applyBorder="1" applyAlignment="1">
      <alignment horizontal="center"/>
    </xf>
    <xf numFmtId="167" fontId="11" fillId="34" borderId="10" xfId="44" applyNumberFormat="1" applyFont="1" applyFill="1" applyBorder="1" applyAlignment="1">
      <alignment/>
    </xf>
    <xf numFmtId="44" fontId="9" fillId="34" borderId="15" xfId="44" applyFont="1" applyFill="1" applyBorder="1" applyAlignment="1">
      <alignment/>
    </xf>
    <xf numFmtId="0" fontId="11" fillId="34" borderId="0" xfId="0" applyFont="1" applyFill="1" applyBorder="1" applyAlignment="1">
      <alignment/>
    </xf>
    <xf numFmtId="44" fontId="10" fillId="34" borderId="0" xfId="44" applyFont="1" applyFill="1" applyBorder="1" applyAlignment="1">
      <alignment/>
    </xf>
    <xf numFmtId="167" fontId="11" fillId="34" borderId="0" xfId="44" applyNumberFormat="1" applyFont="1" applyFill="1" applyBorder="1" applyAlignment="1">
      <alignment/>
    </xf>
    <xf numFmtId="44" fontId="9" fillId="34" borderId="0" xfId="44" applyFont="1" applyFill="1" applyBorder="1" applyAlignment="1">
      <alignment/>
    </xf>
    <xf numFmtId="0" fontId="11" fillId="34" borderId="10" xfId="0" applyFont="1" applyFill="1" applyBorder="1" applyAlignment="1">
      <alignment horizontal="center"/>
    </xf>
    <xf numFmtId="43" fontId="11" fillId="34" borderId="10" xfId="42" applyFont="1" applyFill="1" applyBorder="1" applyAlignment="1">
      <alignment horizontal="center"/>
    </xf>
    <xf numFmtId="165" fontId="11" fillId="34" borderId="10" xfId="42" applyNumberFormat="1" applyFont="1" applyFill="1" applyBorder="1" applyAlignment="1">
      <alignment horizontal="center"/>
    </xf>
    <xf numFmtId="0" fontId="9" fillId="34" borderId="10" xfId="0" applyFont="1" applyFill="1" applyBorder="1" applyAlignment="1">
      <alignment/>
    </xf>
    <xf numFmtId="165" fontId="11" fillId="34" borderId="13" xfId="42" applyNumberFormat="1" applyFont="1" applyFill="1" applyBorder="1" applyAlignment="1">
      <alignment/>
    </xf>
    <xf numFmtId="0" fontId="9" fillId="0" borderId="26" xfId="0" applyFont="1" applyBorder="1" applyAlignment="1">
      <alignment vertical="center"/>
    </xf>
    <xf numFmtId="0" fontId="9" fillId="0" borderId="26" xfId="0" applyFont="1" applyBorder="1" applyAlignment="1">
      <alignment wrapText="1"/>
    </xf>
    <xf numFmtId="0" fontId="9" fillId="0" borderId="27" xfId="0" applyFont="1" applyBorder="1" applyAlignment="1">
      <alignment vertical="center"/>
    </xf>
    <xf numFmtId="0" fontId="9" fillId="0" borderId="27" xfId="0" applyFont="1" applyBorder="1" applyAlignment="1">
      <alignment wrapText="1"/>
    </xf>
    <xf numFmtId="9" fontId="12" fillId="34" borderId="10" xfId="59" applyFont="1" applyFill="1" applyBorder="1" applyAlignment="1" applyProtection="1">
      <alignment/>
      <protection locked="0"/>
    </xf>
    <xf numFmtId="44" fontId="12" fillId="34" borderId="10" xfId="44" applyFont="1" applyFill="1" applyBorder="1" applyAlignment="1" applyProtection="1">
      <alignment/>
      <protection locked="0"/>
    </xf>
    <xf numFmtId="0" fontId="9" fillId="34" borderId="12" xfId="0" applyFont="1" applyFill="1" applyBorder="1" applyAlignment="1" applyProtection="1">
      <alignment/>
      <protection hidden="1"/>
    </xf>
    <xf numFmtId="0" fontId="11" fillId="34" borderId="13" xfId="0" applyFont="1" applyFill="1" applyBorder="1" applyAlignment="1" applyProtection="1">
      <alignment horizontal="centerContinuous"/>
      <protection hidden="1"/>
    </xf>
    <xf numFmtId="0" fontId="9" fillId="34" borderId="13" xfId="0" applyFont="1" applyFill="1" applyBorder="1" applyAlignment="1" applyProtection="1">
      <alignment horizontal="centerContinuous"/>
      <protection hidden="1"/>
    </xf>
    <xf numFmtId="0" fontId="9" fillId="34" borderId="14" xfId="0" applyFont="1" applyFill="1" applyBorder="1" applyAlignment="1" applyProtection="1">
      <alignment horizontal="centerContinuous"/>
      <protection hidden="1"/>
    </xf>
    <xf numFmtId="0" fontId="9" fillId="34" borderId="15" xfId="0" applyFont="1" applyFill="1" applyBorder="1" applyAlignment="1" applyProtection="1">
      <alignment/>
      <protection hidden="1"/>
    </xf>
    <xf numFmtId="0" fontId="11" fillId="34" borderId="10" xfId="0" applyFont="1" applyFill="1" applyBorder="1" applyAlignment="1" applyProtection="1">
      <alignment horizontal="center"/>
      <protection hidden="1"/>
    </xf>
    <xf numFmtId="43" fontId="11" fillId="34" borderId="10" xfId="42" applyFont="1" applyFill="1" applyBorder="1" applyAlignment="1" applyProtection="1">
      <alignment horizontal="center"/>
      <protection hidden="1"/>
    </xf>
    <xf numFmtId="165" fontId="11" fillId="34" borderId="10" xfId="42" applyNumberFormat="1" applyFont="1" applyFill="1" applyBorder="1" applyAlignment="1" applyProtection="1">
      <alignment horizontal="center"/>
      <protection hidden="1"/>
    </xf>
    <xf numFmtId="165" fontId="9" fillId="34" borderId="10" xfId="42" applyNumberFormat="1" applyFont="1" applyFill="1" applyBorder="1" applyAlignment="1" applyProtection="1">
      <alignment/>
      <protection hidden="1"/>
    </xf>
    <xf numFmtId="0" fontId="11" fillId="34" borderId="15" xfId="0" applyFont="1" applyFill="1" applyBorder="1" applyAlignment="1" applyProtection="1">
      <alignment/>
      <protection hidden="1"/>
    </xf>
    <xf numFmtId="165" fontId="11" fillId="34" borderId="25" xfId="42" applyNumberFormat="1" applyFont="1" applyFill="1" applyBorder="1" applyAlignment="1" applyProtection="1">
      <alignment/>
      <protection hidden="1"/>
    </xf>
    <xf numFmtId="165" fontId="9" fillId="34" borderId="0" xfId="42" applyNumberFormat="1" applyFont="1" applyFill="1" applyBorder="1" applyAlignment="1" applyProtection="1">
      <alignment/>
      <protection hidden="1"/>
    </xf>
    <xf numFmtId="165" fontId="9" fillId="34" borderId="16" xfId="42" applyNumberFormat="1" applyFont="1" applyFill="1" applyBorder="1" applyAlignment="1" applyProtection="1">
      <alignment/>
      <protection hidden="1"/>
    </xf>
    <xf numFmtId="165" fontId="11" fillId="34" borderId="10" xfId="42" applyNumberFormat="1" applyFont="1" applyFill="1" applyBorder="1" applyAlignment="1" applyProtection="1">
      <alignment/>
      <protection hidden="1"/>
    </xf>
    <xf numFmtId="165" fontId="9" fillId="34" borderId="18" xfId="42" applyNumberFormat="1" applyFont="1" applyFill="1" applyBorder="1" applyAlignment="1" applyProtection="1">
      <alignment/>
      <protection hidden="1"/>
    </xf>
    <xf numFmtId="43" fontId="9" fillId="34" borderId="18" xfId="42" applyFont="1" applyFill="1" applyBorder="1" applyAlignment="1" applyProtection="1">
      <alignment/>
      <protection hidden="1"/>
    </xf>
    <xf numFmtId="165" fontId="9" fillId="34" borderId="19" xfId="42" applyNumberFormat="1" applyFont="1" applyFill="1" applyBorder="1" applyAlignment="1" applyProtection="1">
      <alignment/>
      <protection hidden="1"/>
    </xf>
    <xf numFmtId="0" fontId="11" fillId="34" borderId="20" xfId="0" applyFont="1" applyFill="1" applyBorder="1" applyAlignment="1" applyProtection="1">
      <alignment/>
      <protection hidden="1"/>
    </xf>
    <xf numFmtId="0" fontId="12" fillId="34" borderId="10" xfId="0"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ables/table1.xml><?xml version="1.0" encoding="utf-8"?>
<table xmlns="http://schemas.openxmlformats.org/spreadsheetml/2006/main" id="2" name="List1" displayName="List1" ref="A67:A71" comment="" totalsRowShown="0">
  <autoFilter ref="A67:A71"/>
  <tableColumns count="1">
    <tableColumn id="1" name="Column1"/>
  </tableColumns>
  <tableStyleInfo name="" showFirstColumn="0" showLastColumn="0" showRowStripes="1" showColumnStripes="0"/>
</table>
</file>

<file path=xl/tables/table2.xml><?xml version="1.0" encoding="utf-8"?>
<table xmlns="http://schemas.openxmlformats.org/spreadsheetml/2006/main" id="1" name="List2" displayName="List2" ref="A77:A93" comment="" totalsRowShown="0">
  <autoFilter ref="A77:A93"/>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94"/>
  <sheetViews>
    <sheetView zoomScale="85" zoomScaleNormal="8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4" sqref="B4"/>
    </sheetView>
  </sheetViews>
  <sheetFormatPr defaultColWidth="9.140625" defaultRowHeight="12.75"/>
  <cols>
    <col min="1" max="1" width="30.7109375" style="64" customWidth="1"/>
    <col min="2" max="2" width="16.57421875" style="64" customWidth="1"/>
    <col min="3" max="5" width="13.7109375" style="64" customWidth="1"/>
    <col min="6" max="6" width="2.421875" style="64" customWidth="1"/>
    <col min="7" max="7" width="37.00390625" style="64" bestFit="1" customWidth="1"/>
    <col min="8" max="12" width="9.140625" style="64" customWidth="1"/>
    <col min="13" max="16384" width="9.140625" style="1" customWidth="1"/>
  </cols>
  <sheetData>
    <row r="1" spans="1:5" ht="15">
      <c r="A1" s="26" t="s">
        <v>69</v>
      </c>
      <c r="B1" s="27"/>
      <c r="C1" s="27"/>
      <c r="D1" s="27"/>
      <c r="E1" s="28"/>
    </row>
    <row r="2" spans="1:5" ht="12.75">
      <c r="A2" s="29"/>
      <c r="B2" s="30"/>
      <c r="C2" s="30"/>
      <c r="D2" s="30"/>
      <c r="E2" s="31"/>
    </row>
    <row r="3" spans="1:5" ht="12.75">
      <c r="A3" s="32"/>
      <c r="B3" s="30"/>
      <c r="C3" s="30"/>
      <c r="D3" s="30"/>
      <c r="E3" s="31"/>
    </row>
    <row r="4" spans="1:5" ht="12.75">
      <c r="A4" s="29" t="s">
        <v>77</v>
      </c>
      <c r="B4" s="33" t="s">
        <v>158</v>
      </c>
      <c r="C4" s="34"/>
      <c r="D4" s="35"/>
      <c r="E4" s="35"/>
    </row>
    <row r="5" spans="1:5" ht="12.75">
      <c r="A5" s="32"/>
      <c r="B5" s="30"/>
      <c r="C5" s="30"/>
      <c r="D5" s="30"/>
      <c r="E5" s="31"/>
    </row>
    <row r="6" spans="1:5" ht="12.75">
      <c r="A6" s="29" t="s">
        <v>11</v>
      </c>
      <c r="B6" s="117" t="s">
        <v>156</v>
      </c>
      <c r="D6" s="36" t="s">
        <v>13</v>
      </c>
      <c r="E6" s="31"/>
    </row>
    <row r="7" spans="1:5" ht="12.75">
      <c r="A7" s="32"/>
      <c r="B7" s="30"/>
      <c r="C7" s="30"/>
      <c r="D7" s="30"/>
      <c r="E7" s="31"/>
    </row>
    <row r="8" spans="1:5" ht="12.75">
      <c r="A8" s="29" t="s">
        <v>20</v>
      </c>
      <c r="B8" s="37" t="s">
        <v>17</v>
      </c>
      <c r="C8" s="37" t="s">
        <v>18</v>
      </c>
      <c r="D8" s="37" t="s">
        <v>19</v>
      </c>
      <c r="E8" s="38" t="s">
        <v>91</v>
      </c>
    </row>
    <row r="9" spans="1:6" ht="12.75">
      <c r="A9" s="32" t="s">
        <v>0</v>
      </c>
      <c r="B9" s="39">
        <v>800</v>
      </c>
      <c r="C9" s="39">
        <v>800</v>
      </c>
      <c r="D9" s="39">
        <v>800</v>
      </c>
      <c r="E9" s="39">
        <v>800</v>
      </c>
      <c r="F9" s="106"/>
    </row>
    <row r="10" spans="1:6" ht="12.75">
      <c r="A10" s="32" t="s">
        <v>90</v>
      </c>
      <c r="B10" s="114">
        <f>IF($B$6=Statistics!$B$8,Statistics!B12,IF($B$6=Statistics!$G$8,Statistics!G12,IF($B$6=Statistics!$L$8,Statistics!L12,IF($B$6=Statistics!$Q$8,Statistics!Q12,0))))</f>
        <v>400</v>
      </c>
      <c r="C10" s="114">
        <f>IF($B$6=Statistics!$B$8,Statistics!C12,IF($B$6=Statistics!$G$8,Statistics!H12,IF($B$6=Statistics!$L$8,Statistics!M12,IF($B$6=Statistics!$Q$8,Statistics!R12,0))))</f>
        <v>480</v>
      </c>
      <c r="D10" s="114">
        <f>IF($B$6=Statistics!$B$8,Statistics!D12,IF($B$6=Statistics!$G$8,Statistics!I12,IF($B$6=Statistics!$L$8,Statistics!N12,IF($B$6=Statistics!$Q$8,Statistics!S12,0))))</f>
        <v>520</v>
      </c>
      <c r="E10" s="114">
        <f>IF($B$6=Statistics!$B$8,Statistics!E12,IF($B$6=Statistics!$G$8,Statistics!J12,IF($B$6=Statistics!$L$8,Statistics!O12,IF($B$6=Statistics!$Q$8,Statistics!T12,0))))</f>
        <v>560</v>
      </c>
      <c r="F10" s="107"/>
    </row>
    <row r="11" spans="1:6" ht="12.75">
      <c r="A11" s="32" t="s">
        <v>2</v>
      </c>
      <c r="B11" s="114">
        <f>IF($B$6=Statistics!$B$8,Statistics!B13,IF($B$6=Statistics!$G$8,Statistics!G13,IF($B$6=Statistics!$L$8,Statistics!L13,IF($B$6=Statistics!$Q$8,Statistics!Q13,0))))</f>
        <v>1240</v>
      </c>
      <c r="C11" s="114">
        <f>IF($B$6=Statistics!$B$8,Statistics!C13,IF($B$6=Statistics!$G$8,Statistics!H13,IF($B$6=Statistics!$L$8,Statistics!M13,IF($B$6=Statistics!$Q$8,Statistics!R13,0))))</f>
        <v>1488</v>
      </c>
      <c r="D11" s="114">
        <f>IF($B$6=Statistics!$B$8,Statistics!D13,IF($B$6=Statistics!$G$8,Statistics!I13,IF($B$6=Statistics!$L$8,Statistics!N13,IF($B$6=Statistics!$Q$8,Statistics!S13,0))))</f>
        <v>1612</v>
      </c>
      <c r="E11" s="114">
        <f>IF($B$6=Statistics!$B$8,Statistics!E13,IF($B$6=Statistics!$G$8,Statistics!J13,IF($B$6=Statistics!$L$8,Statistics!O13,IF($B$6=Statistics!$Q$8,Statistics!T13,0))))</f>
        <v>1736</v>
      </c>
      <c r="F11" s="106"/>
    </row>
    <row r="12" spans="1:6" ht="12.75">
      <c r="A12" s="40" t="s">
        <v>20</v>
      </c>
      <c r="B12" s="41">
        <f>B10/B9</f>
        <v>0.5</v>
      </c>
      <c r="C12" s="41">
        <f>C10/C9</f>
        <v>0.6</v>
      </c>
      <c r="D12" s="41">
        <f>D10/D9</f>
        <v>0.65</v>
      </c>
      <c r="E12" s="41">
        <f>E10/E9</f>
        <v>0.7</v>
      </c>
      <c r="F12" s="106"/>
    </row>
    <row r="13" spans="1:5" ht="12.75">
      <c r="A13" s="32"/>
      <c r="B13" s="30"/>
      <c r="C13" s="30"/>
      <c r="D13" s="30"/>
      <c r="E13" s="31"/>
    </row>
    <row r="14" spans="1:5" ht="12.75">
      <c r="A14" s="29" t="s">
        <v>10</v>
      </c>
      <c r="B14" s="37" t="s">
        <v>17</v>
      </c>
      <c r="C14" s="37" t="s">
        <v>18</v>
      </c>
      <c r="D14" s="37" t="s">
        <v>19</v>
      </c>
      <c r="E14" s="38" t="s">
        <v>91</v>
      </c>
    </row>
    <row r="15" spans="1:5" ht="12.75">
      <c r="A15" s="32" t="s">
        <v>85</v>
      </c>
      <c r="B15" s="115">
        <f>IF($B$6=Statistics!$B$8,Statistics!B17,IF($B$6=Statistics!$G$8,Statistics!G17,IF($B$6=Statistics!$L$8,Statistics!L17,IF($B$6=Statistics!$Q$8,Statistics!Q17,0))))</f>
        <v>0.79</v>
      </c>
      <c r="C15" s="115">
        <f>IF($B$6=Statistics!$B$8,Statistics!C17,IF($B$6=Statistics!$G$8,Statistics!H17,IF($B$6=Statistics!$L$8,Statistics!M17,IF($B$6=Statistics!$Q$8,Statistics!R17,0))))</f>
        <v>0.79</v>
      </c>
      <c r="D15" s="115">
        <f>IF($B$6=Statistics!$B$8,Statistics!D17,IF($B$6=Statistics!$G$8,Statistics!I17,IF($B$6=Statistics!$L$8,Statistics!N17,IF($B$6=Statistics!$Q$8,Statistics!S17,0))))</f>
        <v>0.79</v>
      </c>
      <c r="E15" s="115">
        <f>IF($B$6=Statistics!$B$8,Statistics!E17,IF($B$6=Statistics!$G$8,Statistics!J17,IF($B$6=Statistics!$L$8,Statistics!O17,IF($B$6=Statistics!$Q$8,Statistics!T17,0))))</f>
        <v>0.79</v>
      </c>
    </row>
    <row r="16" spans="1:5" ht="12.75">
      <c r="A16" s="32" t="s">
        <v>9</v>
      </c>
      <c r="B16" s="115">
        <f>IF($B$6=Statistics!$B$8,Statistics!B18,IF($B$6=Statistics!$G$8,Statistics!G18,IF($B$6=Statistics!$L$8,Statistics!L18,IF($B$6=Statistics!$Q$8,Statistics!Q18,0))))</f>
        <v>0.03</v>
      </c>
      <c r="C16" s="115">
        <f>IF($B$6=Statistics!$B$8,Statistics!C18,IF($B$6=Statistics!$G$8,Statistics!H18,IF($B$6=Statistics!$L$8,Statistics!M18,IF($B$6=Statistics!$Q$8,Statistics!R18,0))))</f>
        <v>0.03</v>
      </c>
      <c r="D16" s="115">
        <f>IF($B$6=Statistics!$B$8,Statistics!D18,IF($B$6=Statistics!$G$8,Statistics!I18,IF($B$6=Statistics!$L$8,Statistics!N18,IF($B$6=Statistics!$Q$8,Statistics!S18,0))))</f>
        <v>0.03</v>
      </c>
      <c r="E16" s="115">
        <f>IF($B$6=Statistics!$B$8,Statistics!E18,IF($B$6=Statistics!$G$8,Statistics!J18,IF($B$6=Statistics!$L$8,Statistics!O18,IF($B$6=Statistics!$Q$8,Statistics!T18,0))))</f>
        <v>0.03</v>
      </c>
    </row>
    <row r="17" spans="1:5" ht="12.75">
      <c r="A17" s="32" t="s">
        <v>30</v>
      </c>
      <c r="B17" s="115">
        <f>IF($B$6=Statistics!$B$8,Statistics!B19,IF($B$6=Statistics!$G$8,Statistics!G19,IF($B$6=Statistics!$L$8,Statistics!L19,IF($B$6=Statistics!$Q$8,Statistics!Q19,0))))</f>
        <v>0.18</v>
      </c>
      <c r="C17" s="115">
        <f>IF($B$6=Statistics!$B$8,Statistics!C19,IF($B$6=Statistics!$G$8,Statistics!H19,IF($B$6=Statistics!$L$8,Statistics!M19,IF($B$6=Statistics!$Q$8,Statistics!R19,0))))</f>
        <v>0.18</v>
      </c>
      <c r="D17" s="115">
        <f>IF($B$6=Statistics!$B$8,Statistics!D19,IF($B$6=Statistics!$G$8,Statistics!I19,IF($B$6=Statistics!$L$8,Statistics!N19,IF($B$6=Statistics!$Q$8,Statistics!S19,0))))</f>
        <v>0.18</v>
      </c>
      <c r="E17" s="115">
        <f>IF($B$6=Statistics!$B$8,Statistics!E19,IF($B$6=Statistics!$G$8,Statistics!J19,IF($B$6=Statistics!$L$8,Statistics!O19,IF($B$6=Statistics!$Q$8,Statistics!T19,0))))</f>
        <v>0.18</v>
      </c>
    </row>
    <row r="18" spans="1:6" ht="12.75">
      <c r="A18" s="40" t="s">
        <v>6</v>
      </c>
      <c r="B18" s="42">
        <f>SUM(B14:B17)</f>
        <v>1</v>
      </c>
      <c r="C18" s="42">
        <f>SUM(C14:C17)</f>
        <v>1</v>
      </c>
      <c r="D18" s="42">
        <f>SUM(D14:D17)</f>
        <v>1</v>
      </c>
      <c r="E18" s="42">
        <f>SUM(E14:E17)</f>
        <v>1</v>
      </c>
      <c r="F18" s="101">
        <f>IF(B18&lt;&gt;1,"cell value must equal 100%",IF(C18&lt;&gt;1,"cell value must equal 100%",IF(D18&lt;&gt;1,"cell value must equal 100%",IF(E18&lt;&gt;1,"cell value must equal 100%",""))))</f>
      </c>
    </row>
    <row r="19" spans="1:5" ht="12.75">
      <c r="A19" s="32"/>
      <c r="B19" s="30"/>
      <c r="C19" s="30"/>
      <c r="D19" s="30"/>
      <c r="E19" s="31"/>
    </row>
    <row r="20" spans="1:5" ht="12.75">
      <c r="A20" s="29" t="s">
        <v>3</v>
      </c>
      <c r="B20" s="37" t="s">
        <v>17</v>
      </c>
      <c r="C20" s="37" t="s">
        <v>18</v>
      </c>
      <c r="D20" s="37" t="s">
        <v>19</v>
      </c>
      <c r="E20" s="38" t="s">
        <v>91</v>
      </c>
    </row>
    <row r="21" spans="1:5" ht="12.75">
      <c r="A21" s="32" t="s">
        <v>4</v>
      </c>
      <c r="B21" s="115">
        <f>IF($B$6=Statistics!$B$8,Statistics!B23,IF($B$6=Statistics!$G$8,Statistics!G23,IF($B$6=Statistics!$L$8,Statistics!L23,IF($B$6=Statistics!$Q$8,Statistics!Q23,0))))</f>
        <v>0.28</v>
      </c>
      <c r="C21" s="115">
        <f>IF($B$6=Statistics!$B$8,Statistics!C23,IF($B$6=Statistics!$G$8,Statistics!H23,IF($B$6=Statistics!$L$8,Statistics!M23,IF($B$6=Statistics!$Q$8,Statistics!R23,0))))</f>
        <v>0.28</v>
      </c>
      <c r="D21" s="115">
        <f>IF($B$6=Statistics!$B$8,Statistics!D23,IF($B$6=Statistics!$G$8,Statistics!I23,IF($B$6=Statistics!$L$8,Statistics!N23,IF($B$6=Statistics!$Q$8,Statistics!S23,0))))</f>
        <v>0.28</v>
      </c>
      <c r="E21" s="115">
        <f>IF($B$6=Statistics!$B$8,Statistics!E23,IF($B$6=Statistics!$G$8,Statistics!J23,IF($B$6=Statistics!$L$8,Statistics!O23,IF($B$6=Statistics!$Q$8,Statistics!T23,0))))</f>
        <v>0.28</v>
      </c>
    </row>
    <row r="22" spans="1:5" ht="12.75">
      <c r="A22" s="32" t="s">
        <v>160</v>
      </c>
      <c r="B22" s="115">
        <f>IF($B$6=Statistics!$B$8,Statistics!B24,IF($B$6=Statistics!$G$8,Statistics!G24,IF($B$6=Statistics!$L$8,Statistics!L24,IF($B$6=Statistics!$Q$8,Statistics!Q24,0))))</f>
        <v>0.06</v>
      </c>
      <c r="C22" s="115">
        <f>IF($B$6=Statistics!$B$8,Statistics!C24,IF($B$6=Statistics!$G$8,Statistics!H24,IF($B$6=Statistics!$L$8,Statistics!M24,IF($B$6=Statistics!$Q$8,Statistics!R24,0))))</f>
        <v>0.06</v>
      </c>
      <c r="D22" s="115">
        <f>IF($B$6=Statistics!$B$8,Statistics!D24,IF($B$6=Statistics!$G$8,Statistics!I24,IF($B$6=Statistics!$L$8,Statistics!N24,IF($B$6=Statistics!$Q$8,Statistics!S24,0))))</f>
        <v>0.06</v>
      </c>
      <c r="E22" s="115">
        <f>IF($B$6=Statistics!$B$8,Statistics!E24,IF($B$6=Statistics!$G$8,Statistics!J24,IF($B$6=Statistics!$L$8,Statistics!O24,IF($B$6=Statistics!$Q$8,Statistics!T24,0))))</f>
        <v>0.06</v>
      </c>
    </row>
    <row r="23" spans="1:5" ht="12.75">
      <c r="A23" s="32" t="s">
        <v>159</v>
      </c>
      <c r="B23" s="115">
        <f>IF($B$6=Statistics!$B$8,Statistics!B25,IF($B$6=Statistics!$G$8,Statistics!G25,IF($B$6=Statistics!$L$8,Statistics!L25,IF($B$6=Statistics!$Q$8,Statistics!Q25,0))))</f>
        <v>0.11</v>
      </c>
      <c r="C23" s="115">
        <f>IF($B$6=Statistics!$B$8,Statistics!C25,IF($B$6=Statistics!$G$8,Statistics!H25,IF($B$6=Statistics!$L$8,Statistics!M25,IF($B$6=Statistics!$Q$8,Statistics!R25,0))))</f>
        <v>0.11</v>
      </c>
      <c r="D23" s="115">
        <f>IF($B$6=Statistics!$B$8,Statistics!D25,IF($B$6=Statistics!$G$8,Statistics!I25,IF($B$6=Statistics!$L$8,Statistics!N25,IF($B$6=Statistics!$Q$8,Statistics!S25,0))))</f>
        <v>0.11</v>
      </c>
      <c r="E23" s="115">
        <f>IF($B$6=Statistics!$B$8,Statistics!E25,IF($B$6=Statistics!$G$8,Statistics!J25,IF($B$6=Statistics!$L$8,Statistics!O25,IF($B$6=Statistics!$Q$8,Statistics!T25,0))))</f>
        <v>0.11</v>
      </c>
    </row>
    <row r="24" spans="1:5" ht="12.75">
      <c r="A24" s="32" t="s">
        <v>7</v>
      </c>
      <c r="B24" s="115">
        <f>IF($B$6=Statistics!$B$8,Statistics!B26,IF($B$6=Statistics!$G$8,Statistics!G26,IF($B$6=Statistics!$L$8,Statistics!L26,IF($B$6=Statistics!$Q$8,Statistics!Q26,0))))</f>
        <v>0.05</v>
      </c>
      <c r="C24" s="115">
        <f>IF($B$6=Statistics!$B$8,Statistics!C26,IF($B$6=Statistics!$G$8,Statistics!H26,IF($B$6=Statistics!$L$8,Statistics!M26,IF($B$6=Statistics!$Q$8,Statistics!R26,0))))</f>
        <v>0.05</v>
      </c>
      <c r="D24" s="115">
        <f>IF($B$6=Statistics!$B$8,Statistics!D26,IF($B$6=Statistics!$G$8,Statistics!I26,IF($B$6=Statistics!$L$8,Statistics!N26,IF($B$6=Statistics!$Q$8,Statistics!S26,0))))</f>
        <v>0.05</v>
      </c>
      <c r="E24" s="115">
        <f>IF($B$6=Statistics!$B$8,Statistics!E26,IF($B$6=Statistics!$G$8,Statistics!J26,IF($B$6=Statistics!$L$8,Statistics!O26,IF($B$6=Statistics!$Q$8,Statistics!T26,0))))</f>
        <v>0.05</v>
      </c>
    </row>
    <row r="25" spans="1:5" ht="12.75">
      <c r="A25" s="32" t="s">
        <v>5</v>
      </c>
      <c r="B25" s="115">
        <f>IF($B$6=Statistics!$B$8,Statistics!B27,IF($B$6=Statistics!$G$8,Statistics!G27,IF($B$6=Statistics!$L$8,Statistics!L27,IF($B$6=Statistics!$Q$8,Statistics!Q27,0))))</f>
        <v>0.5</v>
      </c>
      <c r="C25" s="115">
        <f>IF($B$6=Statistics!$B$8,Statistics!C27,IF($B$6=Statistics!$G$8,Statistics!H27,IF($B$6=Statistics!$L$8,Statistics!M27,IF($B$6=Statistics!$Q$8,Statistics!R27,0))))</f>
        <v>0.5</v>
      </c>
      <c r="D25" s="115">
        <f>IF($B$6=Statistics!$B$8,Statistics!D27,IF($B$6=Statistics!$G$8,Statistics!I27,IF($B$6=Statistics!$L$8,Statistics!N27,IF($B$6=Statistics!$Q$8,Statistics!S27,0))))</f>
        <v>0.5</v>
      </c>
      <c r="E25" s="115">
        <f>IF($B$6=Statistics!$B$8,Statistics!E27,IF($B$6=Statistics!$G$8,Statistics!J27,IF($B$6=Statistics!$L$8,Statistics!O27,IF($B$6=Statistics!$Q$8,Statistics!T27,0))))</f>
        <v>0.5</v>
      </c>
    </row>
    <row r="26" spans="1:6" ht="12.75">
      <c r="A26" s="40" t="s">
        <v>6</v>
      </c>
      <c r="B26" s="42">
        <f>SUM(B21:B25)</f>
        <v>1</v>
      </c>
      <c r="C26" s="42">
        <f>SUM(C21:C25)</f>
        <v>1</v>
      </c>
      <c r="D26" s="42">
        <f>SUM(D21:D25)</f>
        <v>1</v>
      </c>
      <c r="E26" s="42">
        <f>SUM(E21:E25)</f>
        <v>1</v>
      </c>
      <c r="F26" s="101">
        <f>IF(B26&lt;&gt;1,"cell value must equal 100%",IF(C26&lt;&gt;1,"cell value must equal 100%",IF(D26&lt;&gt;1,"cell value must equal 100%",IF(E26&lt;&gt;1,"cell value must equal 100%",""))))</f>
      </c>
    </row>
    <row r="27" spans="1:5" ht="12.75">
      <c r="A27" s="32"/>
      <c r="B27" s="30"/>
      <c r="C27" s="30"/>
      <c r="D27" s="30"/>
      <c r="E27" s="31"/>
    </row>
    <row r="28" spans="1:5" ht="12.75">
      <c r="A28" s="29" t="s">
        <v>26</v>
      </c>
      <c r="B28" s="37" t="s">
        <v>17</v>
      </c>
      <c r="C28" s="37" t="s">
        <v>18</v>
      </c>
      <c r="D28" s="37" t="s">
        <v>19</v>
      </c>
      <c r="E28" s="38" t="s">
        <v>91</v>
      </c>
    </row>
    <row r="29" spans="1:5" ht="12.75">
      <c r="A29" s="32" t="s">
        <v>8</v>
      </c>
      <c r="B29" s="116">
        <f>IF($B$6=Statistics!$B$8,Statistics!B31,IF($B$6=Statistics!$G$8,Statistics!G31,IF($B$6=Statistics!$L$8,Statistics!L31,IF($B$6=Statistics!$Q$8,Statistics!Q31,0))))</f>
        <v>100</v>
      </c>
      <c r="C29" s="116">
        <f>IF($B$6=Statistics!$B$8,Statistics!C31,IF($B$6=Statistics!$G$8,Statistics!H31,IF($B$6=Statistics!$L$8,Statistics!M31,IF($B$6=Statistics!$Q$8,Statistics!R31,0))))</f>
        <v>100</v>
      </c>
      <c r="D29" s="116">
        <f>IF($B$6=Statistics!$B$8,Statistics!D31,IF($B$6=Statistics!$G$8,Statistics!I31,IF($B$6=Statistics!$L$8,Statistics!N31,IF($B$6=Statistics!$Q$8,Statistics!S31,0))))</f>
        <v>100</v>
      </c>
      <c r="E29" s="116">
        <f>IF($B$6=Statistics!$B$8,Statistics!E31,IF($B$6=Statistics!$G$8,Statistics!J31,IF($B$6=Statistics!$L$8,Statistics!O31,IF($B$6=Statistics!$Q$8,Statistics!T31,0))))</f>
        <v>100</v>
      </c>
    </row>
    <row r="30" spans="1:5" ht="12.75">
      <c r="A30" s="32" t="s">
        <v>9</v>
      </c>
      <c r="B30" s="116">
        <f>IF($B$6=Statistics!$B$8,Statistics!B32,IF($B$6=Statistics!$G$8,Statistics!G32,IF($B$6=Statistics!$L$8,Statistics!L32,IF($B$6=Statistics!$Q$8,Statistics!Q32,0))))</f>
        <v>85</v>
      </c>
      <c r="C30" s="116">
        <f>IF($B$6=Statistics!$B$8,Statistics!C32,IF($B$6=Statistics!$G$8,Statistics!H32,IF($B$6=Statistics!$L$8,Statistics!M32,IF($B$6=Statistics!$Q$8,Statistics!R32,0))))</f>
        <v>85</v>
      </c>
      <c r="D30" s="116">
        <f>IF($B$6=Statistics!$B$8,Statistics!D32,IF($B$6=Statistics!$G$8,Statistics!I32,IF($B$6=Statistics!$L$8,Statistics!N32,IF($B$6=Statistics!$Q$8,Statistics!S32,0))))</f>
        <v>85</v>
      </c>
      <c r="E30" s="116">
        <f>IF($B$6=Statistics!$B$8,Statistics!E32,IF($B$6=Statistics!$G$8,Statistics!J32,IF($B$6=Statistics!$L$8,Statistics!O32,IF($B$6=Statistics!$Q$8,Statistics!T32,0))))</f>
        <v>85</v>
      </c>
    </row>
    <row r="31" spans="1:5" ht="12.75">
      <c r="A31" s="32" t="s">
        <v>30</v>
      </c>
      <c r="B31" s="116">
        <f>IF($B$6=Statistics!$B$8,Statistics!B33,IF($B$6=Statistics!$G$8,Statistics!G33,IF($B$6=Statistics!$L$8,Statistics!L33,IF($B$6=Statistics!$Q$8,Statistics!Q33,0))))</f>
        <v>120</v>
      </c>
      <c r="C31" s="116">
        <f>IF($B$6=Statistics!$B$8,Statistics!C33,IF($B$6=Statistics!$G$8,Statistics!H33,IF($B$6=Statistics!$L$8,Statistics!M33,IF($B$6=Statistics!$Q$8,Statistics!R33,0))))</f>
        <v>120</v>
      </c>
      <c r="D31" s="116">
        <f>IF($B$6=Statistics!$B$8,Statistics!D33,IF($B$6=Statistics!$G$8,Statistics!I33,IF($B$6=Statistics!$L$8,Statistics!N33,IF($B$6=Statistics!$Q$8,Statistics!S33,0))))</f>
        <v>120</v>
      </c>
      <c r="E31" s="116">
        <f>IF($B$6=Statistics!$B$8,Statistics!E33,IF($B$6=Statistics!$G$8,Statistics!J33,IF($B$6=Statistics!$L$8,Statistics!O33,IF($B$6=Statistics!$Q$8,Statistics!T33,0))))</f>
        <v>120</v>
      </c>
    </row>
    <row r="32" spans="1:5" ht="12.75">
      <c r="A32" s="40"/>
      <c r="B32" s="30"/>
      <c r="C32" s="30"/>
      <c r="D32" s="30"/>
      <c r="E32" s="31"/>
    </row>
    <row r="33" spans="1:5" ht="12.75">
      <c r="A33" s="32"/>
      <c r="B33" s="30"/>
      <c r="C33" s="30"/>
      <c r="D33" s="30"/>
      <c r="E33" s="31"/>
    </row>
    <row r="34" spans="1:5" ht="12.75">
      <c r="A34" s="29" t="s">
        <v>21</v>
      </c>
      <c r="B34" s="37" t="s">
        <v>17</v>
      </c>
      <c r="C34" s="37" t="s">
        <v>18</v>
      </c>
      <c r="D34" s="37" t="s">
        <v>19</v>
      </c>
      <c r="E34" s="38" t="s">
        <v>91</v>
      </c>
    </row>
    <row r="35" spans="1:5" ht="12.75">
      <c r="A35" s="32" t="s">
        <v>4</v>
      </c>
      <c r="B35" s="115">
        <f>IF($B$6=Statistics!$B$8,Statistics!B37,IF($B$6=Statistics!$G$8,Statistics!G37,IF($B$6=Statistics!$L$8,Statistics!L37,IF($B$6=Statistics!$Q$8,Statistics!Q37,0))))</f>
        <v>0.3</v>
      </c>
      <c r="C35" s="115">
        <f>IF($B$6=Statistics!$B$8,Statistics!C37,IF($B$6=Statistics!$G$8,Statistics!H37,IF($B$6=Statistics!$L$8,Statistics!M37,IF($B$6=Statistics!$Q$8,Statistics!R37,0))))</f>
        <v>0.4</v>
      </c>
      <c r="D35" s="115">
        <f>IF($B$6=Statistics!$B$8,Statistics!D37,IF($B$6=Statistics!$G$8,Statistics!I37,IF($B$6=Statistics!$L$8,Statistics!N37,IF($B$6=Statistics!$Q$8,Statistics!S37,0))))</f>
        <v>0.45</v>
      </c>
      <c r="E35" s="115">
        <f>IF($B$6=Statistics!$B$8,Statistics!E37,IF($B$6=Statistics!$G$8,Statistics!J37,IF($B$6=Statistics!$L$8,Statistics!O37,IF($B$6=Statistics!$Q$8,Statistics!T37,0))))</f>
        <v>0.5</v>
      </c>
    </row>
    <row r="36" spans="1:5" ht="12.75">
      <c r="A36" s="32" t="s">
        <v>160</v>
      </c>
      <c r="B36" s="115">
        <f>IF($B$6=Statistics!$B$8,Statistics!B38,IF($B$6=Statistics!$G$8,Statistics!G38,IF($B$6=Statistics!$L$8,Statistics!L38,IF($B$6=Statistics!$Q$8,Statistics!Q38,0))))</f>
        <v>0.3</v>
      </c>
      <c r="C36" s="115">
        <f>IF($B$6=Statistics!$B$8,Statistics!C38,IF($B$6=Statistics!$G$8,Statistics!H38,IF($B$6=Statistics!$L$8,Statistics!M38,IF($B$6=Statistics!$Q$8,Statistics!R38,0))))</f>
        <v>0.4</v>
      </c>
      <c r="D36" s="115">
        <f>IF($B$6=Statistics!$B$8,Statistics!D38,IF($B$6=Statistics!$G$8,Statistics!I38,IF($B$6=Statistics!$L$8,Statistics!N38,IF($B$6=Statistics!$Q$8,Statistics!S38,0))))</f>
        <v>0.45</v>
      </c>
      <c r="E36" s="115">
        <f>IF($B$6=Statistics!$B$8,Statistics!E38,IF($B$6=Statistics!$G$8,Statistics!J38,IF($B$6=Statistics!$L$8,Statistics!O38,IF($B$6=Statistics!$Q$8,Statistics!T38,0))))</f>
        <v>0.5</v>
      </c>
    </row>
    <row r="37" spans="1:5" ht="12.75">
      <c r="A37" s="32" t="s">
        <v>159</v>
      </c>
      <c r="B37" s="115">
        <f>IF($B$6=Statistics!$B$8,Statistics!B39,IF($B$6=Statistics!$G$8,Statistics!G39,IF($B$6=Statistics!$L$8,Statistics!L39,IF($B$6=Statistics!$Q$8,Statistics!Q39,0))))</f>
        <v>0</v>
      </c>
      <c r="C37" s="115">
        <f>IF($B$6=Statistics!$B$8,Statistics!C39,IF($B$6=Statistics!$G$8,Statistics!H39,IF($B$6=Statistics!$L$8,Statistics!M39,IF($B$6=Statistics!$Q$8,Statistics!R39,0))))</f>
        <v>0</v>
      </c>
      <c r="D37" s="115">
        <f>IF($B$6=Statistics!$B$8,Statistics!D39,IF($B$6=Statistics!$G$8,Statistics!I39,IF($B$6=Statistics!$L$8,Statistics!N39,IF($B$6=Statistics!$Q$8,Statistics!S39,0))))</f>
        <v>0</v>
      </c>
      <c r="E37" s="115">
        <f>IF($B$6=Statistics!$B$8,Statistics!E39,IF($B$6=Statistics!$G$8,Statistics!J39,IF($B$6=Statistics!$L$8,Statistics!O39,IF($B$6=Statistics!$Q$8,Statistics!T39,0))))</f>
        <v>0</v>
      </c>
    </row>
    <row r="38" spans="1:5" ht="12.75">
      <c r="A38" s="32" t="s">
        <v>7</v>
      </c>
      <c r="B38" s="115">
        <f>IF($B$6=Statistics!$B$8,Statistics!B40,IF($B$6=Statistics!$G$8,Statistics!G40,IF($B$6=Statistics!$L$8,Statistics!L40,IF($B$6=Statistics!$Q$8,Statistics!Q40,0))))</f>
        <v>0.33</v>
      </c>
      <c r="C38" s="115">
        <f>IF($B$6=Statistics!$B$8,Statistics!C40,IF($B$6=Statistics!$G$8,Statistics!H40,IF($B$6=Statistics!$L$8,Statistics!M40,IF($B$6=Statistics!$Q$8,Statistics!R40,0))))</f>
        <v>0.33</v>
      </c>
      <c r="D38" s="115">
        <f>IF($B$6=Statistics!$B$8,Statistics!D40,IF($B$6=Statistics!$G$8,Statistics!I40,IF($B$6=Statistics!$L$8,Statistics!N40,IF($B$6=Statistics!$Q$8,Statistics!S40,0))))</f>
        <v>0.33</v>
      </c>
      <c r="E38" s="115">
        <f>IF($B$6=Statistics!$B$8,Statistics!E40,IF($B$6=Statistics!$G$8,Statistics!J40,IF($B$6=Statistics!$L$8,Statistics!O40,IF($B$6=Statistics!$Q$8,Statistics!T40,0))))</f>
        <v>0.33</v>
      </c>
    </row>
    <row r="39" spans="1:5" ht="12.75">
      <c r="A39" s="32" t="s">
        <v>5</v>
      </c>
      <c r="B39" s="115">
        <f>IF($B$6=Statistics!$B$8,Statistics!B41,IF($B$6=Statistics!$G$8,Statistics!G41,IF($B$6=Statistics!$L$8,Statistics!L41,IF($B$6=Statistics!$Q$8,Statistics!Q41,0))))</f>
        <v>0</v>
      </c>
      <c r="C39" s="115">
        <f>IF($B$6=Statistics!$B$8,Statistics!C41,IF($B$6=Statistics!$G$8,Statistics!H41,IF($B$6=Statistics!$L$8,Statistics!M41,IF($B$6=Statistics!$Q$8,Statistics!R41,0))))</f>
        <v>0</v>
      </c>
      <c r="D39" s="115">
        <f>IF($B$6=Statistics!$B$8,Statistics!D41,IF($B$6=Statistics!$G$8,Statistics!I41,IF($B$6=Statistics!$L$8,Statistics!N41,IF($B$6=Statistics!$Q$8,Statistics!S41,0))))</f>
        <v>0</v>
      </c>
      <c r="E39" s="115">
        <f>IF($B$6=Statistics!$B$8,Statistics!E41,IF($B$6=Statistics!$G$8,Statistics!J41,IF($B$6=Statistics!$L$8,Statistics!O41,IF($B$6=Statistics!$Q$8,Statistics!T41,0))))</f>
        <v>0</v>
      </c>
    </row>
    <row r="40" spans="1:5" ht="12.75">
      <c r="A40" s="32"/>
      <c r="B40" s="43"/>
      <c r="C40" s="43"/>
      <c r="D40" s="43"/>
      <c r="E40" s="44"/>
    </row>
    <row r="41" spans="1:5" ht="12.75">
      <c r="A41" s="29" t="s">
        <v>15</v>
      </c>
      <c r="B41" s="30"/>
      <c r="C41" s="30"/>
      <c r="D41" s="30"/>
      <c r="E41" s="31"/>
    </row>
    <row r="42" spans="1:7" ht="12.75">
      <c r="A42" s="32" t="s">
        <v>167</v>
      </c>
      <c r="B42" s="114">
        <f>IF($B$6=Statistics!$B$8,Statistics!B44,IF($B$6=Statistics!$G$8,Statistics!G44,IF($B$6=Statistics!$L$8,Statistics!L44,IF($B$6=Statistics!$Q$8,Statistics!Q44,0))))</f>
        <v>26180.032636363645</v>
      </c>
      <c r="C42" s="114">
        <f>IF($B$6=Statistics!$B$8,Statistics!C44,IF($B$6=Statistics!$G$8,Statistics!H44,IF($B$6=Statistics!$L$8,Statistics!M44,IF($B$6=Statistics!$Q$8,Statistics!R44,0))))</f>
        <v>40429.92381818182</v>
      </c>
      <c r="D42" s="114">
        <f>IF($B$6=Statistics!$B$8,Statistics!D44,IF($B$6=Statistics!$G$8,Statistics!I44,IF($B$6=Statistics!$L$8,Statistics!N44,IF($B$6=Statistics!$Q$8,Statistics!S44,0))))</f>
        <v>48681.60499090909</v>
      </c>
      <c r="E42" s="114">
        <f>IF($B$6=Statistics!$B$8,Statistics!E44,IF($B$6=Statistics!$G$8,Statistics!J44,IF($B$6=Statistics!$L$8,Statistics!O44,IF($B$6=Statistics!$Q$8,Statistics!T44,0))))</f>
        <v>57684.443218181834</v>
      </c>
      <c r="G42" s="64" t="s">
        <v>136</v>
      </c>
    </row>
    <row r="43" spans="1:7" ht="12.75" hidden="1">
      <c r="A43" s="32" t="s">
        <v>14</v>
      </c>
      <c r="B43" s="114">
        <f>IF($B$6=Statistics!$B$8,Statistics!B45,IF($B$6=Statistics!$G$8,Statistics!G45,IF($B$6=Statistics!$L$8,Statistics!L45,0)))</f>
        <v>13090.016318181822</v>
      </c>
      <c r="C43" s="114">
        <f>IF($B$6=Statistics!$B$8,Statistics!C45,IF($B$6=Statistics!$G$8,Statistics!H45,IF($B$6=Statistics!$L$8,Statistics!M45,0)))</f>
        <v>20214.96190909091</v>
      </c>
      <c r="D43" s="114">
        <f>IF($B$6=Statistics!$B$8,Statistics!D45,IF($B$6=Statistics!$G$8,Statistics!I45,IF($B$6=Statistics!$L$8,Statistics!N45,0)))</f>
        <v>24340.802495454544</v>
      </c>
      <c r="E43" s="114">
        <f>IF($B$6=Statistics!$B$8,Statistics!E45,IF($B$6=Statistics!$G$8,Statistics!J45,IF($B$6=Statistics!$L$8,Statistics!O45,0)))</f>
        <v>28842.221609090917</v>
      </c>
      <c r="G43" s="64" t="s">
        <v>86</v>
      </c>
    </row>
    <row r="44" spans="1:7" ht="12.75">
      <c r="A44" s="32" t="s">
        <v>68</v>
      </c>
      <c r="B44" s="114">
        <f>IF($B$6=Statistics!$B$8,Statistics!B46,IF($B$6=Statistics!$G$8,Statistics!G46,IF($B$6=Statistics!$L$8,Statistics!L46,IF($B$6=Statistics!$Q$8,Statistics!Q46,0))))</f>
        <v>17223.705681818188</v>
      </c>
      <c r="C44" s="114">
        <f>IF($B$6=Statistics!$B$8,Statistics!C46,IF($B$6=Statistics!$G$8,Statistics!H46,IF($B$6=Statistics!$L$8,Statistics!M46,IF($B$6=Statistics!$Q$8,Statistics!R46,0))))</f>
        <v>26598.634090909094</v>
      </c>
      <c r="D44" s="114">
        <f>IF($B$6=Statistics!$B$8,Statistics!D46,IF($B$6=Statistics!$G$8,Statistics!I46,IF($B$6=Statistics!$L$8,Statistics!N46,IF($B$6=Statistics!$Q$8,Statistics!S46,0))))</f>
        <v>32027.37170454545</v>
      </c>
      <c r="E44" s="114">
        <f>IF($B$6=Statistics!$B$8,Statistics!E46,IF($B$6=Statistics!$G$8,Statistics!J46,IF($B$6=Statistics!$L$8,Statistics!O46,IF($B$6=Statistics!$Q$8,Statistics!T46,0))))</f>
        <v>37950.2915909091</v>
      </c>
      <c r="G44" s="64" t="s">
        <v>137</v>
      </c>
    </row>
    <row r="45" spans="1:7" ht="12.75">
      <c r="A45" s="32"/>
      <c r="B45" s="45"/>
      <c r="C45" s="45"/>
      <c r="D45" s="45"/>
      <c r="E45" s="46"/>
      <c r="G45" s="64" t="s">
        <v>138</v>
      </c>
    </row>
    <row r="46" spans="1:7" ht="12.75">
      <c r="A46" s="32"/>
      <c r="B46" s="30"/>
      <c r="C46" s="30"/>
      <c r="D46" s="30"/>
      <c r="E46" s="31"/>
      <c r="G46" s="64" t="s">
        <v>87</v>
      </c>
    </row>
    <row r="47" spans="1:5" ht="12.75">
      <c r="A47" s="32"/>
      <c r="B47" s="30"/>
      <c r="C47" s="30"/>
      <c r="D47" s="30"/>
      <c r="E47" s="31"/>
    </row>
    <row r="48" spans="1:5" ht="12.75">
      <c r="A48" s="32"/>
      <c r="B48" s="30"/>
      <c r="C48" s="30"/>
      <c r="D48" s="30"/>
      <c r="E48" s="31"/>
    </row>
    <row r="49" spans="1:5" ht="12.75">
      <c r="A49" s="32"/>
      <c r="B49" s="30"/>
      <c r="C49" s="30"/>
      <c r="D49" s="30"/>
      <c r="E49" s="31"/>
    </row>
    <row r="50" spans="1:5" ht="12.75">
      <c r="A50" s="32"/>
      <c r="B50" s="30"/>
      <c r="C50" s="30"/>
      <c r="D50" s="30"/>
      <c r="E50" s="31"/>
    </row>
    <row r="51" spans="1:5" ht="12.75">
      <c r="A51" s="32"/>
      <c r="B51" s="30"/>
      <c r="C51" s="30"/>
      <c r="D51" s="30"/>
      <c r="E51" s="31"/>
    </row>
    <row r="52" spans="1:5" ht="12.75">
      <c r="A52" s="32"/>
      <c r="B52" s="30"/>
      <c r="C52" s="30"/>
      <c r="D52" s="30"/>
      <c r="E52" s="31"/>
    </row>
    <row r="53" spans="1:5" ht="12.75">
      <c r="A53" s="47"/>
      <c r="B53" s="48"/>
      <c r="C53" s="48"/>
      <c r="D53" s="48"/>
      <c r="E53" s="49"/>
    </row>
    <row r="67" ht="12.75">
      <c r="A67" s="102" t="s">
        <v>12</v>
      </c>
    </row>
    <row r="68" ht="12.75">
      <c r="A68" s="64" t="s">
        <v>156</v>
      </c>
    </row>
    <row r="69" ht="12.75">
      <c r="A69" s="64" t="s">
        <v>157</v>
      </c>
    </row>
    <row r="70" ht="12.75">
      <c r="A70" s="64" t="s">
        <v>154</v>
      </c>
    </row>
    <row r="71" ht="12.75">
      <c r="A71" s="64" t="s">
        <v>155</v>
      </c>
    </row>
    <row r="72" ht="12.75">
      <c r="A72"/>
    </row>
    <row r="77" ht="12.75">
      <c r="A77" s="102" t="s">
        <v>12</v>
      </c>
    </row>
    <row r="78" ht="12.75">
      <c r="A78" s="103" t="s">
        <v>72</v>
      </c>
    </row>
    <row r="79" ht="12.75">
      <c r="A79" s="64" t="s">
        <v>161</v>
      </c>
    </row>
    <row r="80" ht="12.75">
      <c r="A80" s="64" t="s">
        <v>38</v>
      </c>
    </row>
    <row r="81" ht="12.75">
      <c r="A81" s="64" t="s">
        <v>84</v>
      </c>
    </row>
    <row r="82" ht="12.75">
      <c r="A82" s="64" t="s">
        <v>39</v>
      </c>
    </row>
    <row r="83" ht="12.75">
      <c r="A83" s="64" t="s">
        <v>79</v>
      </c>
    </row>
    <row r="84" ht="12.75">
      <c r="A84" s="64" t="s">
        <v>40</v>
      </c>
    </row>
    <row r="85" ht="12.75">
      <c r="A85" s="64" t="s">
        <v>41</v>
      </c>
    </row>
    <row r="86" ht="12.75">
      <c r="A86" s="64" t="s">
        <v>57</v>
      </c>
    </row>
    <row r="87" ht="12.75">
      <c r="A87" s="64" t="s">
        <v>66</v>
      </c>
    </row>
    <row r="88" ht="12.75">
      <c r="A88" s="64" t="s">
        <v>60</v>
      </c>
    </row>
    <row r="89" ht="12.75">
      <c r="A89" s="64" t="s">
        <v>61</v>
      </c>
    </row>
    <row r="90" ht="12.75">
      <c r="A90" s="64" t="s">
        <v>67</v>
      </c>
    </row>
    <row r="91" ht="12.75">
      <c r="A91" s="64" t="s">
        <v>162</v>
      </c>
    </row>
    <row r="94" ht="12.75">
      <c r="A94"/>
    </row>
  </sheetData>
  <sheetProtection sheet="1" objects="1" scenarios="1"/>
  <conditionalFormatting sqref="B18:E18 B26:E26">
    <cfRule type="cellIs" priority="1" dxfId="0" operator="greaterThan" stopIfTrue="1">
      <formula>1</formula>
    </cfRule>
    <cfRule type="cellIs" priority="2" dxfId="0" operator="lessThan" stopIfTrue="1">
      <formula>1</formula>
    </cfRule>
  </conditionalFormatting>
  <dataValidations count="1">
    <dataValidation type="list" allowBlank="1" showInputMessage="1" showErrorMessage="1" sqref="B6">
      <formula1>$A$68:$A$71</formula1>
    </dataValidation>
  </dataValidations>
  <printOptions horizontalCentered="1" verticalCentered="1"/>
  <pageMargins left="0.45" right="0.65" top="0.79" bottom="0.47" header="0.5" footer="0.37"/>
  <pageSetup fitToHeight="1" fitToWidth="1" horizontalDpi="600" verticalDpi="600" orientation="portrait" r:id="rId4"/>
  <colBreaks count="1" manualBreakCount="1">
    <brk id="7" max="56" man="1"/>
  </colBreaks>
  <legacyDrawing r:id="rId1"/>
  <tableParts>
    <tablePart r:id="rId3"/>
    <tablePart r:id="rId2"/>
  </tableParts>
</worksheet>
</file>

<file path=xl/worksheets/sheet2.xml><?xml version="1.0" encoding="utf-8"?>
<worksheet xmlns="http://schemas.openxmlformats.org/spreadsheetml/2006/main" xmlns:r="http://schemas.openxmlformats.org/officeDocument/2006/relationships">
  <sheetPr codeName="Sheet5">
    <pageSetUpPr fitToPage="1"/>
  </sheetPr>
  <dimension ref="A1:L63"/>
  <sheetViews>
    <sheetView zoomScalePageLayoutView="0" workbookViewId="0" topLeftCell="A1">
      <selection activeCell="A8" sqref="A8"/>
    </sheetView>
  </sheetViews>
  <sheetFormatPr defaultColWidth="9.140625" defaultRowHeight="12.75"/>
  <cols>
    <col min="1" max="1" width="36.28125" style="2" customWidth="1"/>
    <col min="2" max="2" width="11.7109375" style="2" customWidth="1"/>
    <col min="3" max="4" width="11.57421875" style="2" customWidth="1"/>
    <col min="5" max="5" width="11.7109375" style="2" customWidth="1"/>
    <col min="6" max="6" width="2.8515625" style="86" customWidth="1"/>
    <col min="7" max="7" width="11.7109375" style="2" customWidth="1"/>
    <col min="8" max="8" width="11.7109375" style="4" customWidth="1"/>
    <col min="9" max="10" width="11.7109375" style="5" customWidth="1"/>
    <col min="11" max="16384" width="9.140625" style="2" customWidth="1"/>
  </cols>
  <sheetData>
    <row r="1" spans="1:12" ht="12.75">
      <c r="A1" s="50"/>
      <c r="B1" s="50"/>
      <c r="C1" s="50"/>
      <c r="D1" s="50"/>
      <c r="E1" s="50"/>
      <c r="F1" s="119"/>
      <c r="G1" s="50"/>
      <c r="H1" s="120"/>
      <c r="I1" s="59"/>
      <c r="J1" s="59"/>
      <c r="K1" s="50"/>
      <c r="L1" s="50"/>
    </row>
    <row r="2" spans="1:12" ht="15">
      <c r="A2" s="51" t="str">
        <f>'Data Input'!B4</f>
        <v>TCHF School Test</v>
      </c>
      <c r="B2" s="121"/>
      <c r="C2" s="122"/>
      <c r="D2" s="122"/>
      <c r="E2" s="122"/>
      <c r="F2" s="123"/>
      <c r="G2" s="124"/>
      <c r="H2" s="125"/>
      <c r="I2" s="126"/>
      <c r="J2" s="126"/>
      <c r="K2" s="50"/>
      <c r="L2" s="50"/>
    </row>
    <row r="3" spans="1:12" ht="12.75">
      <c r="A3" s="50"/>
      <c r="B3" s="50"/>
      <c r="C3" s="50"/>
      <c r="D3" s="50"/>
      <c r="E3" s="50"/>
      <c r="F3" s="119"/>
      <c r="G3" s="50"/>
      <c r="H3" s="120"/>
      <c r="I3" s="59"/>
      <c r="J3" s="59"/>
      <c r="K3" s="50"/>
      <c r="L3" s="50"/>
    </row>
    <row r="4" spans="1:12" ht="12.75">
      <c r="A4" s="50"/>
      <c r="B4" s="50"/>
      <c r="C4" s="50"/>
      <c r="D4" s="50"/>
      <c r="E4" s="50"/>
      <c r="F4" s="119"/>
      <c r="G4" s="50"/>
      <c r="H4" s="120"/>
      <c r="I4" s="59"/>
      <c r="J4" s="59"/>
      <c r="K4" s="50"/>
      <c r="L4" s="50"/>
    </row>
    <row r="5" spans="1:12" ht="15">
      <c r="A5" s="51" t="s">
        <v>178</v>
      </c>
      <c r="B5" s="122"/>
      <c r="C5" s="122"/>
      <c r="D5" s="122"/>
      <c r="E5" s="122"/>
      <c r="F5" s="119"/>
      <c r="G5" s="50"/>
      <c r="H5" s="120"/>
      <c r="I5" s="59"/>
      <c r="J5" s="59"/>
      <c r="K5" s="50"/>
      <c r="L5" s="50"/>
    </row>
    <row r="6" spans="1:12" ht="12.75">
      <c r="A6" s="57"/>
      <c r="B6" s="50"/>
      <c r="C6" s="50"/>
      <c r="D6" s="50"/>
      <c r="E6" s="50"/>
      <c r="F6" s="119"/>
      <c r="G6" s="50"/>
      <c r="H6" s="120"/>
      <c r="I6" s="59"/>
      <c r="J6" s="59"/>
      <c r="K6" s="50"/>
      <c r="L6" s="50"/>
    </row>
    <row r="7" spans="1:12" ht="12.75">
      <c r="A7" s="57" t="s">
        <v>179</v>
      </c>
      <c r="B7" s="127" t="s">
        <v>53</v>
      </c>
      <c r="C7" s="127" t="s">
        <v>54</v>
      </c>
      <c r="D7" s="127" t="s">
        <v>55</v>
      </c>
      <c r="E7" s="127" t="s">
        <v>56</v>
      </c>
      <c r="F7" s="127"/>
      <c r="G7" s="50"/>
      <c r="H7" s="120"/>
      <c r="I7" s="59"/>
      <c r="J7" s="59"/>
      <c r="K7" s="50"/>
      <c r="L7" s="50"/>
    </row>
    <row r="8" spans="1:12" ht="12.75">
      <c r="A8" s="163" t="s">
        <v>161</v>
      </c>
      <c r="B8" s="144">
        <v>32</v>
      </c>
      <c r="C8" s="144">
        <v>40</v>
      </c>
      <c r="D8" s="144">
        <v>42</v>
      </c>
      <c r="E8" s="128">
        <f>B8*C8*D8</f>
        <v>53760</v>
      </c>
      <c r="F8" s="129"/>
      <c r="G8" s="119"/>
      <c r="H8" s="120"/>
      <c r="I8" s="59"/>
      <c r="J8" s="59"/>
      <c r="K8" s="50"/>
      <c r="L8" s="50"/>
    </row>
    <row r="9" spans="1:12" ht="12.75">
      <c r="A9" s="163" t="s">
        <v>39</v>
      </c>
      <c r="B9" s="144">
        <v>22</v>
      </c>
      <c r="C9" s="144">
        <v>40</v>
      </c>
      <c r="D9" s="144">
        <v>42</v>
      </c>
      <c r="E9" s="128">
        <f aca="true" t="shared" si="0" ref="E9:E16">B9*C9*D9</f>
        <v>36960</v>
      </c>
      <c r="F9" s="129"/>
      <c r="G9" s="119"/>
      <c r="H9" s="120"/>
      <c r="I9" s="59"/>
      <c r="J9" s="59"/>
      <c r="K9" s="50"/>
      <c r="L9" s="50"/>
    </row>
    <row r="10" spans="1:12" ht="12.75">
      <c r="A10" s="163" t="s">
        <v>84</v>
      </c>
      <c r="B10" s="144">
        <v>20</v>
      </c>
      <c r="C10" s="144">
        <v>40</v>
      </c>
      <c r="D10" s="144">
        <v>42</v>
      </c>
      <c r="E10" s="128">
        <f t="shared" si="0"/>
        <v>33600</v>
      </c>
      <c r="F10" s="129"/>
      <c r="G10" s="119"/>
      <c r="H10" s="120"/>
      <c r="I10" s="59"/>
      <c r="J10" s="59"/>
      <c r="K10" s="50"/>
      <c r="L10" s="50"/>
    </row>
    <row r="11" spans="1:12" ht="12.75">
      <c r="A11" s="163" t="s">
        <v>79</v>
      </c>
      <c r="B11" s="144">
        <v>16</v>
      </c>
      <c r="C11" s="144">
        <v>10</v>
      </c>
      <c r="D11" s="144">
        <v>42</v>
      </c>
      <c r="E11" s="128">
        <f>B11*C11*D11</f>
        <v>6720</v>
      </c>
      <c r="F11" s="129"/>
      <c r="G11" s="119"/>
      <c r="H11" s="120"/>
      <c r="I11" s="59"/>
      <c r="J11" s="59"/>
      <c r="K11" s="50"/>
      <c r="L11" s="50"/>
    </row>
    <row r="12" spans="1:12" ht="12.75">
      <c r="A12" s="163" t="s">
        <v>162</v>
      </c>
      <c r="B12" s="144">
        <v>30</v>
      </c>
      <c r="C12" s="144">
        <v>5</v>
      </c>
      <c r="D12" s="144">
        <v>42</v>
      </c>
      <c r="E12" s="128">
        <f t="shared" si="0"/>
        <v>6300</v>
      </c>
      <c r="F12" s="129"/>
      <c r="G12" s="119"/>
      <c r="H12" s="120"/>
      <c r="I12" s="59"/>
      <c r="J12" s="59"/>
      <c r="K12" s="50"/>
      <c r="L12" s="50"/>
    </row>
    <row r="13" spans="1:12" ht="12.75">
      <c r="A13" s="163" t="s">
        <v>175</v>
      </c>
      <c r="B13" s="144">
        <v>0</v>
      </c>
      <c r="C13" s="144">
        <v>0</v>
      </c>
      <c r="D13" s="144">
        <v>0</v>
      </c>
      <c r="E13" s="128">
        <f>B13*C13*D13</f>
        <v>0</v>
      </c>
      <c r="F13" s="129"/>
      <c r="G13" s="119"/>
      <c r="H13" s="120"/>
      <c r="I13" s="59"/>
      <c r="J13" s="59"/>
      <c r="K13" s="50"/>
      <c r="L13" s="50"/>
    </row>
    <row r="14" spans="1:12" ht="12.75">
      <c r="A14" s="163" t="s">
        <v>175</v>
      </c>
      <c r="B14" s="144">
        <v>0</v>
      </c>
      <c r="C14" s="144">
        <v>0</v>
      </c>
      <c r="D14" s="144">
        <v>0</v>
      </c>
      <c r="E14" s="128">
        <f t="shared" si="0"/>
        <v>0</v>
      </c>
      <c r="F14" s="129"/>
      <c r="G14" s="119"/>
      <c r="H14" s="120"/>
      <c r="I14" s="59"/>
      <c r="J14" s="59"/>
      <c r="K14" s="50"/>
      <c r="L14" s="50"/>
    </row>
    <row r="15" spans="1:12" ht="12.75">
      <c r="A15" s="163" t="s">
        <v>175</v>
      </c>
      <c r="B15" s="144">
        <v>0</v>
      </c>
      <c r="C15" s="144">
        <v>0</v>
      </c>
      <c r="D15" s="144">
        <v>0</v>
      </c>
      <c r="E15" s="128">
        <f t="shared" si="0"/>
        <v>0</v>
      </c>
      <c r="F15" s="129"/>
      <c r="G15" s="119"/>
      <c r="H15" s="120"/>
      <c r="I15" s="59"/>
      <c r="J15" s="59"/>
      <c r="K15" s="50"/>
      <c r="L15" s="50"/>
    </row>
    <row r="16" spans="1:12" ht="12.75">
      <c r="A16" s="163" t="s">
        <v>175</v>
      </c>
      <c r="B16" s="144">
        <v>0</v>
      </c>
      <c r="C16" s="144">
        <v>0</v>
      </c>
      <c r="D16" s="144">
        <v>0</v>
      </c>
      <c r="E16" s="128">
        <f t="shared" si="0"/>
        <v>0</v>
      </c>
      <c r="F16" s="129"/>
      <c r="G16" s="119"/>
      <c r="H16" s="120"/>
      <c r="I16" s="59"/>
      <c r="J16" s="59"/>
      <c r="K16" s="50"/>
      <c r="L16" s="50"/>
    </row>
    <row r="17" spans="1:12" ht="12.75">
      <c r="A17" s="130"/>
      <c r="B17" s="131"/>
      <c r="C17" s="131"/>
      <c r="D17" s="131"/>
      <c r="E17" s="132"/>
      <c r="F17" s="133"/>
      <c r="G17" s="119"/>
      <c r="H17" s="120"/>
      <c r="I17" s="59"/>
      <c r="J17" s="59"/>
      <c r="K17" s="50"/>
      <c r="L17" s="50"/>
    </row>
    <row r="18" spans="1:12" s="86" customFormat="1" ht="12.75">
      <c r="A18" s="119"/>
      <c r="B18" s="134" t="s">
        <v>17</v>
      </c>
      <c r="C18" s="135" t="s">
        <v>18</v>
      </c>
      <c r="D18" s="136" t="s">
        <v>19</v>
      </c>
      <c r="E18" s="136" t="s">
        <v>91</v>
      </c>
      <c r="F18" s="133"/>
      <c r="G18" s="119"/>
      <c r="H18" s="119"/>
      <c r="I18" s="119"/>
      <c r="J18" s="119"/>
      <c r="K18" s="119"/>
      <c r="L18" s="119"/>
    </row>
    <row r="19" spans="1:12" ht="12.75">
      <c r="A19" s="137" t="s">
        <v>177</v>
      </c>
      <c r="B19" s="143">
        <v>0.2</v>
      </c>
      <c r="C19" s="143">
        <v>0.2</v>
      </c>
      <c r="D19" s="143">
        <v>0.2</v>
      </c>
      <c r="E19" s="143">
        <v>0.2</v>
      </c>
      <c r="F19" s="129"/>
      <c r="G19" s="119"/>
      <c r="H19" s="120"/>
      <c r="I19" s="59"/>
      <c r="J19" s="59"/>
      <c r="K19" s="50"/>
      <c r="L19" s="50"/>
    </row>
    <row r="20" spans="1:12" ht="12.75">
      <c r="A20" s="137" t="s">
        <v>174</v>
      </c>
      <c r="B20" s="143">
        <v>0</v>
      </c>
      <c r="C20" s="143">
        <v>0.03</v>
      </c>
      <c r="D20" s="143">
        <v>0.03</v>
      </c>
      <c r="E20" s="143">
        <v>0.03</v>
      </c>
      <c r="F20" s="129"/>
      <c r="G20" s="119"/>
      <c r="H20" s="120"/>
      <c r="I20" s="59"/>
      <c r="J20" s="59"/>
      <c r="K20" s="50"/>
      <c r="L20" s="50"/>
    </row>
    <row r="21" spans="1:12" ht="12.75">
      <c r="A21" s="57"/>
      <c r="B21" s="57"/>
      <c r="C21" s="57"/>
      <c r="D21" s="57"/>
      <c r="E21" s="138"/>
      <c r="F21" s="130"/>
      <c r="G21" s="119"/>
      <c r="H21" s="120"/>
      <c r="I21" s="59"/>
      <c r="J21" s="59"/>
      <c r="K21" s="50"/>
      <c r="L21" s="50"/>
    </row>
    <row r="22" spans="1:12" ht="12.75">
      <c r="A22" s="145"/>
      <c r="B22" s="146" t="s">
        <v>176</v>
      </c>
      <c r="C22" s="147"/>
      <c r="D22" s="147"/>
      <c r="E22" s="148"/>
      <c r="F22" s="119"/>
      <c r="G22" s="119"/>
      <c r="H22" s="120"/>
      <c r="I22" s="59"/>
      <c r="J22" s="59"/>
      <c r="K22" s="50"/>
      <c r="L22" s="50"/>
    </row>
    <row r="23" spans="1:12" ht="12.75">
      <c r="A23" s="149"/>
      <c r="B23" s="150" t="s">
        <v>17</v>
      </c>
      <c r="C23" s="151" t="s">
        <v>18</v>
      </c>
      <c r="D23" s="152" t="s">
        <v>19</v>
      </c>
      <c r="E23" s="152" t="s">
        <v>91</v>
      </c>
      <c r="F23" s="119"/>
      <c r="G23" s="119"/>
      <c r="H23" s="120"/>
      <c r="I23" s="59"/>
      <c r="J23" s="59"/>
      <c r="K23" s="50"/>
      <c r="L23" s="50"/>
    </row>
    <row r="24" spans="1:12" ht="12.75">
      <c r="A24" s="149" t="str">
        <f>A8</f>
        <v>Nurse Practitioner</v>
      </c>
      <c r="B24" s="153">
        <f aca="true" t="shared" si="1" ref="B24:B32">E8</f>
        <v>53760</v>
      </c>
      <c r="C24" s="153">
        <f>B24*(1+$C$20)</f>
        <v>55372.8</v>
      </c>
      <c r="D24" s="153">
        <f aca="true" t="shared" si="2" ref="D24:D32">C24*(1+$D$20)</f>
        <v>57033.984000000004</v>
      </c>
      <c r="E24" s="153">
        <f aca="true" t="shared" si="3" ref="E24:E32">D24*(1+$E$20)</f>
        <v>58745.003520000006</v>
      </c>
      <c r="F24" s="119"/>
      <c r="G24" s="119"/>
      <c r="H24" s="120"/>
      <c r="I24" s="59"/>
      <c r="J24" s="59"/>
      <c r="K24" s="50"/>
      <c r="L24" s="50"/>
    </row>
    <row r="25" spans="1:12" ht="12.75">
      <c r="A25" s="149" t="str">
        <f aca="true" t="shared" si="4" ref="A25:A32">A9</f>
        <v>Mental Health Coordinator</v>
      </c>
      <c r="B25" s="153">
        <f t="shared" si="1"/>
        <v>36960</v>
      </c>
      <c r="C25" s="153">
        <f aca="true" t="shared" si="5" ref="C25:C32">B25*(1+$C$20)</f>
        <v>38068.8</v>
      </c>
      <c r="D25" s="153">
        <f t="shared" si="2"/>
        <v>39210.864</v>
      </c>
      <c r="E25" s="153">
        <f t="shared" si="3"/>
        <v>40387.189920000004</v>
      </c>
      <c r="F25" s="119"/>
      <c r="G25" s="50"/>
      <c r="H25" s="120"/>
      <c r="I25" s="59"/>
      <c r="J25" s="59"/>
      <c r="K25" s="50"/>
      <c r="L25" s="50"/>
    </row>
    <row r="26" spans="1:12" ht="12.75">
      <c r="A26" s="149" t="str">
        <f t="shared" si="4"/>
        <v>Medical Assistant</v>
      </c>
      <c r="B26" s="153">
        <f t="shared" si="1"/>
        <v>33600</v>
      </c>
      <c r="C26" s="153">
        <f t="shared" si="5"/>
        <v>34608</v>
      </c>
      <c r="D26" s="153">
        <f t="shared" si="2"/>
        <v>35646.24</v>
      </c>
      <c r="E26" s="153">
        <f t="shared" si="3"/>
        <v>36715.627199999995</v>
      </c>
      <c r="F26" s="119"/>
      <c r="G26" s="50"/>
      <c r="H26" s="120"/>
      <c r="I26" s="59"/>
      <c r="J26" s="59"/>
      <c r="K26" s="50"/>
      <c r="L26" s="50"/>
    </row>
    <row r="27" spans="1:12" ht="12.75">
      <c r="A27" s="149" t="str">
        <f t="shared" si="4"/>
        <v>Administrator</v>
      </c>
      <c r="B27" s="153">
        <f t="shared" si="1"/>
        <v>6720</v>
      </c>
      <c r="C27" s="153">
        <f t="shared" si="5"/>
        <v>6921.6</v>
      </c>
      <c r="D27" s="153">
        <f t="shared" si="2"/>
        <v>7129.2480000000005</v>
      </c>
      <c r="E27" s="153">
        <f t="shared" si="3"/>
        <v>7343.125440000001</v>
      </c>
      <c r="F27" s="119"/>
      <c r="G27" s="50"/>
      <c r="H27" s="120"/>
      <c r="I27" s="59"/>
      <c r="J27" s="59"/>
      <c r="K27" s="50"/>
      <c r="L27" s="50"/>
    </row>
    <row r="28" spans="1:12" ht="12.75">
      <c r="A28" s="149" t="str">
        <f t="shared" si="4"/>
        <v>Dental Hygenist</v>
      </c>
      <c r="B28" s="153">
        <f t="shared" si="1"/>
        <v>6300</v>
      </c>
      <c r="C28" s="153">
        <f t="shared" si="5"/>
        <v>6489</v>
      </c>
      <c r="D28" s="153">
        <f t="shared" si="2"/>
        <v>6683.67</v>
      </c>
      <c r="E28" s="153">
        <f t="shared" si="3"/>
        <v>6884.1801000000005</v>
      </c>
      <c r="F28" s="119"/>
      <c r="G28" s="50"/>
      <c r="H28" s="120"/>
      <c r="I28" s="59"/>
      <c r="J28" s="59"/>
      <c r="K28" s="50"/>
      <c r="L28" s="50"/>
    </row>
    <row r="29" spans="1:12" ht="12.75">
      <c r="A29" s="149" t="str">
        <f t="shared" si="4"/>
        <v>Input position or select from pull-down list</v>
      </c>
      <c r="B29" s="153">
        <f t="shared" si="1"/>
        <v>0</v>
      </c>
      <c r="C29" s="153">
        <f t="shared" si="5"/>
        <v>0</v>
      </c>
      <c r="D29" s="153">
        <f t="shared" si="2"/>
        <v>0</v>
      </c>
      <c r="E29" s="153">
        <f t="shared" si="3"/>
        <v>0</v>
      </c>
      <c r="F29" s="119"/>
      <c r="G29" s="50"/>
      <c r="H29" s="120"/>
      <c r="I29" s="59"/>
      <c r="J29" s="59"/>
      <c r="K29" s="50"/>
      <c r="L29" s="50"/>
    </row>
    <row r="30" spans="1:12" ht="12.75">
      <c r="A30" s="149" t="str">
        <f t="shared" si="4"/>
        <v>Input position or select from pull-down list</v>
      </c>
      <c r="B30" s="153">
        <f t="shared" si="1"/>
        <v>0</v>
      </c>
      <c r="C30" s="153">
        <f t="shared" si="5"/>
        <v>0</v>
      </c>
      <c r="D30" s="153">
        <f t="shared" si="2"/>
        <v>0</v>
      </c>
      <c r="E30" s="153">
        <f t="shared" si="3"/>
        <v>0</v>
      </c>
      <c r="F30" s="119"/>
      <c r="G30" s="50"/>
      <c r="H30" s="120"/>
      <c r="I30" s="59"/>
      <c r="J30" s="59"/>
      <c r="K30" s="50"/>
      <c r="L30" s="50"/>
    </row>
    <row r="31" spans="1:12" ht="12.75">
      <c r="A31" s="149" t="str">
        <f t="shared" si="4"/>
        <v>Input position or select from pull-down list</v>
      </c>
      <c r="B31" s="153">
        <f t="shared" si="1"/>
        <v>0</v>
      </c>
      <c r="C31" s="153">
        <f t="shared" si="5"/>
        <v>0</v>
      </c>
      <c r="D31" s="153">
        <f t="shared" si="2"/>
        <v>0</v>
      </c>
      <c r="E31" s="153">
        <f t="shared" si="3"/>
        <v>0</v>
      </c>
      <c r="F31" s="119"/>
      <c r="G31" s="50"/>
      <c r="H31" s="120"/>
      <c r="I31" s="59"/>
      <c r="J31" s="59"/>
      <c r="K31" s="50"/>
      <c r="L31" s="50"/>
    </row>
    <row r="32" spans="1:12" ht="12.75">
      <c r="A32" s="149" t="str">
        <f t="shared" si="4"/>
        <v>Input position or select from pull-down list</v>
      </c>
      <c r="B32" s="153">
        <f t="shared" si="1"/>
        <v>0</v>
      </c>
      <c r="C32" s="153">
        <f t="shared" si="5"/>
        <v>0</v>
      </c>
      <c r="D32" s="153">
        <f t="shared" si="2"/>
        <v>0</v>
      </c>
      <c r="E32" s="153">
        <f t="shared" si="3"/>
        <v>0</v>
      </c>
      <c r="F32" s="119"/>
      <c r="G32" s="50"/>
      <c r="H32" s="120"/>
      <c r="I32" s="59"/>
      <c r="J32" s="59"/>
      <c r="K32" s="50"/>
      <c r="L32" s="50"/>
    </row>
    <row r="33" spans="1:12" ht="13.5" thickBot="1">
      <c r="A33" s="154" t="s">
        <v>42</v>
      </c>
      <c r="B33" s="155">
        <f>SUM(B24:B32)</f>
        <v>137340</v>
      </c>
      <c r="C33" s="155">
        <f>SUM(C24:C32)</f>
        <v>141460.2</v>
      </c>
      <c r="D33" s="155">
        <f>SUM(D24:D32)</f>
        <v>145704.006</v>
      </c>
      <c r="E33" s="155">
        <f>SUM(E24:E32)</f>
        <v>150075.12618</v>
      </c>
      <c r="F33" s="119"/>
      <c r="G33" s="50"/>
      <c r="H33" s="120"/>
      <c r="I33" s="59"/>
      <c r="J33" s="59"/>
      <c r="K33" s="50"/>
      <c r="L33" s="50"/>
    </row>
    <row r="34" spans="1:12" ht="13.5" thickTop="1">
      <c r="A34" s="149"/>
      <c r="B34" s="156"/>
      <c r="C34" s="156"/>
      <c r="D34" s="156"/>
      <c r="E34" s="157"/>
      <c r="F34" s="119"/>
      <c r="G34" s="50"/>
      <c r="H34" s="120"/>
      <c r="I34" s="59"/>
      <c r="J34" s="59"/>
      <c r="K34" s="50"/>
      <c r="L34" s="50"/>
    </row>
    <row r="35" spans="1:12" ht="12.75">
      <c r="A35" s="154" t="s">
        <v>177</v>
      </c>
      <c r="B35" s="158">
        <f>B33*B19</f>
        <v>27468</v>
      </c>
      <c r="C35" s="158">
        <f>C33*C19</f>
        <v>28292.040000000005</v>
      </c>
      <c r="D35" s="158">
        <f>D33*D19</f>
        <v>29140.8012</v>
      </c>
      <c r="E35" s="158">
        <f>E33*E19</f>
        <v>30015.025236</v>
      </c>
      <c r="F35" s="119"/>
      <c r="G35" s="50"/>
      <c r="H35" s="120"/>
      <c r="I35" s="59"/>
      <c r="J35" s="59"/>
      <c r="K35" s="50"/>
      <c r="L35" s="50"/>
    </row>
    <row r="36" spans="1:12" ht="12.75">
      <c r="A36" s="149"/>
      <c r="B36" s="159"/>
      <c r="C36" s="160"/>
      <c r="D36" s="159"/>
      <c r="E36" s="161"/>
      <c r="F36" s="119"/>
      <c r="G36" s="50"/>
      <c r="H36" s="120"/>
      <c r="I36" s="59"/>
      <c r="J36" s="59"/>
      <c r="K36" s="50"/>
      <c r="L36" s="50"/>
    </row>
    <row r="37" spans="1:12" ht="12.75">
      <c r="A37" s="162" t="s">
        <v>73</v>
      </c>
      <c r="B37" s="158">
        <f>B33+B35</f>
        <v>164808</v>
      </c>
      <c r="C37" s="158">
        <f>C33+C35</f>
        <v>169752.24000000002</v>
      </c>
      <c r="D37" s="158">
        <f>D33+D35</f>
        <v>174844.80719999998</v>
      </c>
      <c r="E37" s="158">
        <f>E33+E35</f>
        <v>180090.15141599998</v>
      </c>
      <c r="F37" s="119"/>
      <c r="G37" s="50"/>
      <c r="H37" s="120"/>
      <c r="I37" s="59"/>
      <c r="J37" s="59"/>
      <c r="K37" s="50"/>
      <c r="L37" s="50"/>
    </row>
    <row r="38" spans="1:12" ht="12.75">
      <c r="A38" s="50"/>
      <c r="B38" s="50"/>
      <c r="C38" s="50"/>
      <c r="D38" s="50"/>
      <c r="E38" s="50"/>
      <c r="F38" s="119"/>
      <c r="G38" s="50"/>
      <c r="H38" s="120"/>
      <c r="I38" s="59"/>
      <c r="J38" s="59"/>
      <c r="K38" s="50"/>
      <c r="L38" s="50"/>
    </row>
    <row r="39" spans="1:12" ht="12.75">
      <c r="A39" s="50"/>
      <c r="B39" s="50"/>
      <c r="C39" s="50"/>
      <c r="D39" s="50"/>
      <c r="E39" s="50"/>
      <c r="F39" s="119"/>
      <c r="G39" s="50"/>
      <c r="H39" s="120"/>
      <c r="I39" s="59"/>
      <c r="J39" s="59"/>
      <c r="K39" s="50"/>
      <c r="L39" s="50"/>
    </row>
    <row r="40" spans="1:12" ht="12.75">
      <c r="A40" s="50"/>
      <c r="B40" s="50"/>
      <c r="C40" s="50"/>
      <c r="D40" s="50"/>
      <c r="E40" s="50"/>
      <c r="F40" s="119"/>
      <c r="G40" s="50"/>
      <c r="H40" s="120"/>
      <c r="I40" s="59"/>
      <c r="J40" s="59"/>
      <c r="K40" s="50"/>
      <c r="L40" s="50"/>
    </row>
    <row r="41" spans="1:12" ht="12.75">
      <c r="A41" s="50"/>
      <c r="B41" s="50"/>
      <c r="C41" s="50"/>
      <c r="D41" s="50"/>
      <c r="E41" s="50"/>
      <c r="F41" s="119"/>
      <c r="G41" s="50"/>
      <c r="H41" s="120"/>
      <c r="I41" s="59"/>
      <c r="J41" s="59"/>
      <c r="K41" s="50"/>
      <c r="L41" s="50"/>
    </row>
    <row r="42" spans="1:12" ht="12.75">
      <c r="A42" s="50"/>
      <c r="B42" s="50"/>
      <c r="C42" s="50"/>
      <c r="D42" s="50"/>
      <c r="E42" s="50"/>
      <c r="F42" s="119"/>
      <c r="G42" s="50"/>
      <c r="H42" s="120"/>
      <c r="I42" s="59"/>
      <c r="J42" s="59"/>
      <c r="K42" s="50"/>
      <c r="L42" s="50"/>
    </row>
    <row r="43" spans="1:12" ht="12.75">
      <c r="A43" s="50"/>
      <c r="B43" s="50"/>
      <c r="C43" s="50"/>
      <c r="D43" s="50"/>
      <c r="E43" s="50"/>
      <c r="F43" s="119"/>
      <c r="G43" s="50"/>
      <c r="H43" s="120"/>
      <c r="I43" s="59"/>
      <c r="J43" s="59"/>
      <c r="K43" s="50"/>
      <c r="L43" s="50"/>
    </row>
    <row r="44" spans="1:12" ht="12.75">
      <c r="A44" s="50"/>
      <c r="B44" s="50"/>
      <c r="C44" s="50"/>
      <c r="D44" s="50"/>
      <c r="E44" s="50"/>
      <c r="F44" s="119"/>
      <c r="G44" s="50"/>
      <c r="H44" s="120"/>
      <c r="I44" s="59"/>
      <c r="J44" s="59"/>
      <c r="K44" s="50"/>
      <c r="L44" s="50"/>
    </row>
    <row r="45" spans="1:12" ht="12.75">
      <c r="A45" s="50"/>
      <c r="B45" s="50"/>
      <c r="C45" s="50"/>
      <c r="D45" s="50"/>
      <c r="E45" s="50"/>
      <c r="F45" s="119"/>
      <c r="G45" s="50"/>
      <c r="H45" s="120"/>
      <c r="I45" s="59"/>
      <c r="J45" s="59"/>
      <c r="K45" s="50"/>
      <c r="L45" s="50"/>
    </row>
    <row r="46" spans="1:12" ht="12.75">
      <c r="A46" s="50"/>
      <c r="B46" s="50"/>
      <c r="C46" s="50"/>
      <c r="D46" s="50"/>
      <c r="E46" s="50"/>
      <c r="F46" s="119"/>
      <c r="G46" s="50"/>
      <c r="H46" s="120"/>
      <c r="I46" s="59"/>
      <c r="J46" s="59"/>
      <c r="K46" s="50"/>
      <c r="L46" s="50"/>
    </row>
    <row r="47" spans="1:12" ht="12.75">
      <c r="A47" s="50"/>
      <c r="B47" s="50"/>
      <c r="C47" s="50"/>
      <c r="D47" s="50"/>
      <c r="E47" s="50"/>
      <c r="F47" s="119"/>
      <c r="G47" s="50"/>
      <c r="H47" s="120"/>
      <c r="I47" s="59"/>
      <c r="J47" s="59"/>
      <c r="K47" s="50"/>
      <c r="L47" s="50"/>
    </row>
    <row r="48" ht="12.75">
      <c r="A48" s="103" t="s">
        <v>175</v>
      </c>
    </row>
    <row r="49" ht="12.75">
      <c r="A49" s="64" t="s">
        <v>161</v>
      </c>
    </row>
    <row r="50" ht="12.75">
      <c r="A50" s="64" t="s">
        <v>38</v>
      </c>
    </row>
    <row r="51" ht="12.75">
      <c r="A51" s="64" t="s">
        <v>84</v>
      </c>
    </row>
    <row r="52" ht="12.75">
      <c r="A52" s="64" t="s">
        <v>39</v>
      </c>
    </row>
    <row r="53" ht="12.75">
      <c r="A53" s="64" t="s">
        <v>79</v>
      </c>
    </row>
    <row r="54" ht="12.75">
      <c r="A54" s="64" t="s">
        <v>40</v>
      </c>
    </row>
    <row r="55" ht="12.75">
      <c r="A55" s="64" t="s">
        <v>41</v>
      </c>
    </row>
    <row r="56" ht="12.75">
      <c r="A56" s="64" t="s">
        <v>57</v>
      </c>
    </row>
    <row r="57" ht="12.75">
      <c r="A57" s="64" t="s">
        <v>66</v>
      </c>
    </row>
    <row r="58" ht="12.75">
      <c r="A58" s="64" t="s">
        <v>60</v>
      </c>
    </row>
    <row r="59" ht="12.75">
      <c r="A59" s="64" t="s">
        <v>61</v>
      </c>
    </row>
    <row r="60" ht="12.75">
      <c r="A60" s="64" t="s">
        <v>67</v>
      </c>
    </row>
    <row r="61" ht="12.75">
      <c r="A61" s="64" t="s">
        <v>162</v>
      </c>
    </row>
    <row r="62" ht="12.75">
      <c r="A62" s="64"/>
    </row>
    <row r="63" ht="12.75">
      <c r="A63" s="64"/>
    </row>
  </sheetData>
  <sheetProtection sheet="1" objects="1" scenarios="1"/>
  <dataValidations count="1">
    <dataValidation type="list" allowBlank="1" showInputMessage="1" showErrorMessage="1" sqref="A8:A16">
      <formula1>$A$48:$A$61</formula1>
    </dataValidation>
  </dataValidations>
  <printOptions horizontalCentered="1" verticalCentered="1"/>
  <pageMargins left="0.53" right="0.44" top="1" bottom="1" header="0.5" footer="0.5"/>
  <pageSetup fitToHeight="1" fitToWidth="1" horizontalDpi="600" verticalDpi="600" orientation="portrait" r:id="rId2"/>
  <rowBreaks count="1" manualBreakCount="1">
    <brk id="23" max="255" man="1"/>
  </rowBreaks>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8:T60"/>
  <sheetViews>
    <sheetView zoomScalePageLayoutView="0" workbookViewId="0" topLeftCell="A1">
      <pane xSplit="1" ySplit="8" topLeftCell="B10" activePane="bottomRight" state="frozen"/>
      <selection pane="topLeft" activeCell="A1" sqref="A1"/>
      <selection pane="topRight" activeCell="B1" sqref="B1"/>
      <selection pane="bottomLeft" activeCell="A9" sqref="A9"/>
      <selection pane="bottomRight" activeCell="B14" sqref="B14"/>
    </sheetView>
  </sheetViews>
  <sheetFormatPr defaultColWidth="9.140625" defaultRowHeight="12.75"/>
  <cols>
    <col min="1" max="1" width="30.421875" style="2" bestFit="1" customWidth="1"/>
    <col min="2" max="2" width="8.57421875" style="2" bestFit="1" customWidth="1"/>
    <col min="3" max="3" width="9.28125" style="2" bestFit="1" customWidth="1"/>
    <col min="4" max="4" width="10.8515625" style="2" bestFit="1" customWidth="1"/>
    <col min="5" max="5" width="10.421875" style="2" bestFit="1" customWidth="1"/>
    <col min="6" max="6" width="9.140625" style="2" customWidth="1"/>
    <col min="7" max="7" width="8.57421875" style="2" bestFit="1" customWidth="1"/>
    <col min="8" max="8" width="9.28125" style="2" bestFit="1" customWidth="1"/>
    <col min="9" max="9" width="10.8515625" style="2" bestFit="1" customWidth="1"/>
    <col min="10" max="10" width="10.421875" style="2" bestFit="1" customWidth="1"/>
    <col min="11" max="11" width="9.140625" style="2" customWidth="1"/>
    <col min="12" max="12" width="11.140625" style="2" bestFit="1" customWidth="1"/>
    <col min="13" max="13" width="9.28125" style="2" bestFit="1" customWidth="1"/>
    <col min="14" max="14" width="10.8515625" style="2" bestFit="1" customWidth="1"/>
    <col min="15" max="15" width="10.421875" style="2" bestFit="1" customWidth="1"/>
    <col min="16" max="16" width="9.140625" style="2" customWidth="1"/>
    <col min="17" max="17" width="11.00390625" style="2" bestFit="1" customWidth="1"/>
    <col min="18" max="18" width="9.28125" style="2" bestFit="1" customWidth="1"/>
    <col min="19" max="19" width="10.8515625" style="2" bestFit="1" customWidth="1"/>
    <col min="20" max="20" width="10.421875" style="2" bestFit="1" customWidth="1"/>
    <col min="21" max="16384" width="9.140625" style="2" customWidth="1"/>
  </cols>
  <sheetData>
    <row r="8" spans="2:17" ht="12.75">
      <c r="B8" s="3" t="s">
        <v>156</v>
      </c>
      <c r="G8" s="3" t="s">
        <v>157</v>
      </c>
      <c r="L8" s="3" t="s">
        <v>154</v>
      </c>
      <c r="Q8" s="3" t="s">
        <v>155</v>
      </c>
    </row>
    <row r="10" spans="1:20" s="8" customFormat="1" ht="12.75">
      <c r="A10" s="6" t="s">
        <v>20</v>
      </c>
      <c r="B10" s="7" t="s">
        <v>17</v>
      </c>
      <c r="C10" s="7" t="s">
        <v>18</v>
      </c>
      <c r="D10" s="7" t="s">
        <v>19</v>
      </c>
      <c r="E10" s="7" t="s">
        <v>91</v>
      </c>
      <c r="G10" s="7" t="s">
        <v>17</v>
      </c>
      <c r="H10" s="7" t="s">
        <v>18</v>
      </c>
      <c r="I10" s="7" t="s">
        <v>19</v>
      </c>
      <c r="J10" s="7" t="s">
        <v>91</v>
      </c>
      <c r="L10" s="7" t="s">
        <v>17</v>
      </c>
      <c r="M10" s="7" t="s">
        <v>18</v>
      </c>
      <c r="N10" s="7" t="s">
        <v>19</v>
      </c>
      <c r="O10" s="7" t="s">
        <v>91</v>
      </c>
      <c r="Q10" s="7" t="s">
        <v>17</v>
      </c>
      <c r="R10" s="7" t="s">
        <v>18</v>
      </c>
      <c r="S10" s="7" t="s">
        <v>19</v>
      </c>
      <c r="T10" s="7" t="s">
        <v>91</v>
      </c>
    </row>
    <row r="11" spans="1:20" s="8" customFormat="1" ht="12.75">
      <c r="A11" s="8" t="s">
        <v>0</v>
      </c>
      <c r="B11" s="9">
        <f>IF('Data Input'!B$9&lt;&gt;2500,'Data Input'!B$9,2500)</f>
        <v>800</v>
      </c>
      <c r="C11" s="9">
        <f>IF('Data Input'!C$9&lt;&gt;2500,'Data Input'!C$9,2500)</f>
        <v>800</v>
      </c>
      <c r="D11" s="9">
        <f>IF('Data Input'!D$9&lt;&gt;2500,'Data Input'!D$9,2500)</f>
        <v>800</v>
      </c>
      <c r="E11" s="9">
        <f>IF('Data Input'!E$9&lt;&gt;2500,'Data Input'!E$9,2500)</f>
        <v>800</v>
      </c>
      <c r="G11" s="9">
        <f>IF('Data Input'!B$9&lt;&gt;2500,'Data Input'!B$9,2500)</f>
        <v>800</v>
      </c>
      <c r="H11" s="9">
        <f>IF('Data Input'!C$9&lt;&gt;2500,'Data Input'!C$9,2500)</f>
        <v>800</v>
      </c>
      <c r="I11" s="9">
        <f>IF('Data Input'!D$9&lt;&gt;2500,'Data Input'!D$9,2500)</f>
        <v>800</v>
      </c>
      <c r="J11" s="9">
        <f>IF('Data Input'!E$9&lt;&gt;2500,'Data Input'!E$9,2500)</f>
        <v>800</v>
      </c>
      <c r="L11" s="9">
        <f>IF('Data Input'!B$9&lt;&gt;2500,'Data Input'!B$9,2500)</f>
        <v>800</v>
      </c>
      <c r="M11" s="9">
        <f>IF('Data Input'!C$9&lt;&gt;2500,'Data Input'!C$9,2500)</f>
        <v>800</v>
      </c>
      <c r="N11" s="9">
        <f>IF('Data Input'!D$9&lt;&gt;2500,'Data Input'!D$9,2500)</f>
        <v>800</v>
      </c>
      <c r="O11" s="9">
        <f>IF('Data Input'!E$9&lt;&gt;2500,'Data Input'!E$9,2500)</f>
        <v>800</v>
      </c>
      <c r="Q11" s="9">
        <f>IF('Data Input'!B$9&lt;&gt;2500,'Data Input'!B$9,2500)</f>
        <v>800</v>
      </c>
      <c r="R11" s="9">
        <f>IF('Data Input'!C$9&lt;&gt;2500,'Data Input'!C$9,2500)</f>
        <v>800</v>
      </c>
      <c r="S11" s="9">
        <f>IF('Data Input'!D$9&lt;&gt;2500,'Data Input'!D$9,2500)</f>
        <v>800</v>
      </c>
      <c r="T11" s="9">
        <f>IF('Data Input'!E$9&lt;&gt;2500,'Data Input'!E$9,2500)</f>
        <v>800</v>
      </c>
    </row>
    <row r="12" spans="1:20" s="8" customFormat="1" ht="12.75">
      <c r="A12" s="8" t="s">
        <v>1</v>
      </c>
      <c r="B12" s="9">
        <f>B11*0.5</f>
        <v>400</v>
      </c>
      <c r="C12" s="9">
        <f>C11*0.6</f>
        <v>480</v>
      </c>
      <c r="D12" s="9">
        <f>D11*0.65</f>
        <v>520</v>
      </c>
      <c r="E12" s="9">
        <f>E11*0.7</f>
        <v>560</v>
      </c>
      <c r="F12" s="10"/>
      <c r="G12" s="9">
        <f>G11*0.5</f>
        <v>400</v>
      </c>
      <c r="H12" s="9">
        <f>H11*0.6</f>
        <v>480</v>
      </c>
      <c r="I12" s="9">
        <f>I11*0.65</f>
        <v>520</v>
      </c>
      <c r="J12" s="9">
        <f>J11*0.7</f>
        <v>560</v>
      </c>
      <c r="L12" s="9">
        <f>L11*0.5</f>
        <v>400</v>
      </c>
      <c r="M12" s="9">
        <f>M11*0.6</f>
        <v>480</v>
      </c>
      <c r="N12" s="9">
        <f>N11*0.65</f>
        <v>520</v>
      </c>
      <c r="O12" s="9">
        <f>O11*0.7</f>
        <v>560</v>
      </c>
      <c r="Q12" s="9">
        <f>Q11*0.5</f>
        <v>400</v>
      </c>
      <c r="R12" s="9">
        <f>R11*0.6</f>
        <v>480</v>
      </c>
      <c r="S12" s="9">
        <f>S11*0.65</f>
        <v>520</v>
      </c>
      <c r="T12" s="9">
        <f>T11*0.7</f>
        <v>560</v>
      </c>
    </row>
    <row r="13" spans="1:20" s="8" customFormat="1" ht="12.75">
      <c r="A13" s="8" t="s">
        <v>2</v>
      </c>
      <c r="B13" s="9">
        <f>B12*3.1</f>
        <v>1240</v>
      </c>
      <c r="C13" s="9">
        <f>C12*3.1</f>
        <v>1488</v>
      </c>
      <c r="D13" s="9">
        <f>D12*3.1</f>
        <v>1612</v>
      </c>
      <c r="E13" s="9">
        <f>E12*3.1</f>
        <v>1736</v>
      </c>
      <c r="G13" s="9">
        <f>G12*3.1</f>
        <v>1240</v>
      </c>
      <c r="H13" s="9">
        <f>H12*3.1</f>
        <v>1488</v>
      </c>
      <c r="I13" s="9">
        <f>I12*3.1</f>
        <v>1612</v>
      </c>
      <c r="J13" s="9">
        <f>J12*3.1</f>
        <v>1736</v>
      </c>
      <c r="L13" s="9">
        <f>L12*3.1</f>
        <v>1240</v>
      </c>
      <c r="M13" s="9">
        <f>M12*3.1</f>
        <v>1488</v>
      </c>
      <c r="N13" s="9">
        <f>N12*3.1</f>
        <v>1612</v>
      </c>
      <c r="O13" s="9">
        <f>O12*3.1</f>
        <v>1736</v>
      </c>
      <c r="Q13" s="9">
        <f>Q12*3.1</f>
        <v>1240</v>
      </c>
      <c r="R13" s="9">
        <f>R12*3.1</f>
        <v>1488</v>
      </c>
      <c r="S13" s="9">
        <f>S12*3.1</f>
        <v>1612</v>
      </c>
      <c r="T13" s="9">
        <f>T12*3.1</f>
        <v>1736</v>
      </c>
    </row>
    <row r="14" spans="1:20" s="8" customFormat="1" ht="12.75">
      <c r="A14" s="7" t="s">
        <v>20</v>
      </c>
      <c r="B14" s="11">
        <f>B12/B11</f>
        <v>0.5</v>
      </c>
      <c r="C14" s="11">
        <f>C12/C11</f>
        <v>0.6</v>
      </c>
      <c r="D14" s="11">
        <f>D12/D11</f>
        <v>0.65</v>
      </c>
      <c r="E14" s="11">
        <f>E12/E11</f>
        <v>0.7</v>
      </c>
      <c r="G14" s="11">
        <f>G12/G11</f>
        <v>0.5</v>
      </c>
      <c r="H14" s="11">
        <f>H12/H11</f>
        <v>0.6</v>
      </c>
      <c r="I14" s="11">
        <f>I12/I11</f>
        <v>0.65</v>
      </c>
      <c r="J14" s="11">
        <f>J12/J11</f>
        <v>0.7</v>
      </c>
      <c r="L14" s="11">
        <f>L12/L11</f>
        <v>0.5</v>
      </c>
      <c r="M14" s="11">
        <f>M12/M11</f>
        <v>0.6</v>
      </c>
      <c r="N14" s="11">
        <f>N12/N11</f>
        <v>0.65</v>
      </c>
      <c r="O14" s="11">
        <f>O12/O11</f>
        <v>0.7</v>
      </c>
      <c r="Q14" s="11">
        <f>Q12/Q11</f>
        <v>0.5</v>
      </c>
      <c r="R14" s="11">
        <f>R12/R11</f>
        <v>0.6</v>
      </c>
      <c r="S14" s="11">
        <f>S12/S11</f>
        <v>0.65</v>
      </c>
      <c r="T14" s="11">
        <f>T12/T11</f>
        <v>0.7</v>
      </c>
    </row>
    <row r="15" s="8" customFormat="1" ht="12.75"/>
    <row r="16" spans="1:20" s="8" customFormat="1" ht="12.75">
      <c r="A16" s="6" t="s">
        <v>10</v>
      </c>
      <c r="B16" s="7" t="s">
        <v>17</v>
      </c>
      <c r="C16" s="7" t="s">
        <v>18</v>
      </c>
      <c r="D16" s="7" t="s">
        <v>19</v>
      </c>
      <c r="E16" s="7" t="s">
        <v>91</v>
      </c>
      <c r="G16" s="7" t="s">
        <v>17</v>
      </c>
      <c r="H16" s="7" t="s">
        <v>18</v>
      </c>
      <c r="I16" s="7" t="s">
        <v>19</v>
      </c>
      <c r="J16" s="7" t="s">
        <v>91</v>
      </c>
      <c r="L16" s="7" t="s">
        <v>17</v>
      </c>
      <c r="M16" s="7" t="s">
        <v>18</v>
      </c>
      <c r="N16" s="7" t="s">
        <v>19</v>
      </c>
      <c r="O16" s="7" t="s">
        <v>91</v>
      </c>
      <c r="Q16" s="7" t="s">
        <v>17</v>
      </c>
      <c r="R16" s="7" t="s">
        <v>18</v>
      </c>
      <c r="S16" s="7" t="s">
        <v>19</v>
      </c>
      <c r="T16" s="7" t="s">
        <v>91</v>
      </c>
    </row>
    <row r="17" spans="1:20" s="8" customFormat="1" ht="12.75">
      <c r="A17" s="8" t="s">
        <v>8</v>
      </c>
      <c r="B17" s="12">
        <v>0.79</v>
      </c>
      <c r="C17" s="12">
        <v>0.79</v>
      </c>
      <c r="D17" s="12">
        <v>0.79</v>
      </c>
      <c r="E17" s="12">
        <v>0.79</v>
      </c>
      <c r="G17" s="12">
        <v>0.79</v>
      </c>
      <c r="H17" s="12">
        <v>0.79</v>
      </c>
      <c r="I17" s="12">
        <v>0.79</v>
      </c>
      <c r="J17" s="12">
        <v>0.79</v>
      </c>
      <c r="L17" s="12">
        <v>0.79</v>
      </c>
      <c r="M17" s="12">
        <v>0.79</v>
      </c>
      <c r="N17" s="12">
        <v>0.79</v>
      </c>
      <c r="O17" s="12">
        <v>0.79</v>
      </c>
      <c r="Q17" s="12">
        <v>0.79</v>
      </c>
      <c r="R17" s="12">
        <v>0.79</v>
      </c>
      <c r="S17" s="12">
        <v>0.79</v>
      </c>
      <c r="T17" s="12">
        <v>0.79</v>
      </c>
    </row>
    <row r="18" spans="1:20" s="8" customFormat="1" ht="12.75">
      <c r="A18" s="8" t="s">
        <v>9</v>
      </c>
      <c r="B18" s="12">
        <v>0.03</v>
      </c>
      <c r="C18" s="12">
        <v>0.03</v>
      </c>
      <c r="D18" s="12">
        <v>0.03</v>
      </c>
      <c r="E18" s="12">
        <v>0.03</v>
      </c>
      <c r="G18" s="12">
        <v>0.03</v>
      </c>
      <c r="H18" s="12">
        <v>0.03</v>
      </c>
      <c r="I18" s="12">
        <v>0.03</v>
      </c>
      <c r="J18" s="12">
        <v>0.03</v>
      </c>
      <c r="L18" s="12">
        <v>0.03</v>
      </c>
      <c r="M18" s="12">
        <v>0.03</v>
      </c>
      <c r="N18" s="12">
        <v>0.03</v>
      </c>
      <c r="O18" s="12">
        <v>0.03</v>
      </c>
      <c r="Q18" s="12">
        <v>0.03</v>
      </c>
      <c r="R18" s="12">
        <v>0.03</v>
      </c>
      <c r="S18" s="12">
        <v>0.03</v>
      </c>
      <c r="T18" s="12">
        <v>0.03</v>
      </c>
    </row>
    <row r="19" spans="1:20" s="8" customFormat="1" ht="12.75">
      <c r="A19" s="8" t="s">
        <v>30</v>
      </c>
      <c r="B19" s="12">
        <v>0.18</v>
      </c>
      <c r="C19" s="12">
        <v>0.18</v>
      </c>
      <c r="D19" s="12">
        <v>0.18</v>
      </c>
      <c r="E19" s="12">
        <v>0.18</v>
      </c>
      <c r="G19" s="12">
        <v>0.18</v>
      </c>
      <c r="H19" s="12">
        <v>0.18</v>
      </c>
      <c r="I19" s="12">
        <v>0.18</v>
      </c>
      <c r="J19" s="12">
        <v>0.18</v>
      </c>
      <c r="L19" s="12">
        <v>0.18</v>
      </c>
      <c r="M19" s="12">
        <v>0.18</v>
      </c>
      <c r="N19" s="12">
        <v>0.18</v>
      </c>
      <c r="O19" s="12">
        <v>0.18</v>
      </c>
      <c r="Q19" s="12">
        <v>0.18</v>
      </c>
      <c r="R19" s="12">
        <v>0.18</v>
      </c>
      <c r="S19" s="12">
        <v>0.18</v>
      </c>
      <c r="T19" s="12">
        <v>0.18</v>
      </c>
    </row>
    <row r="20" spans="1:20" s="8" customFormat="1" ht="12.75">
      <c r="A20" s="7" t="s">
        <v>6</v>
      </c>
      <c r="B20" s="13">
        <f>SUM(B16:B19)</f>
        <v>1</v>
      </c>
      <c r="C20" s="13">
        <f>SUM(C16:C19)</f>
        <v>1</v>
      </c>
      <c r="D20" s="13">
        <f>SUM(D16:D19)</f>
        <v>1</v>
      </c>
      <c r="E20" s="13">
        <f>SUM(E16:E19)</f>
        <v>1</v>
      </c>
      <c r="F20" s="14">
        <f>IF(B20&lt;&gt;1,"cell value must equal 100%",IF(C20&lt;&gt;1,"cell value must equal 100%",IF(D20&lt;&gt;1,"cell value must equal 100%","")))</f>
      </c>
      <c r="G20" s="13">
        <f>SUM(G16:G19)</f>
        <v>1</v>
      </c>
      <c r="H20" s="13">
        <f>SUM(H16:H19)</f>
        <v>1</v>
      </c>
      <c r="I20" s="13">
        <f>SUM(I16:I19)</f>
        <v>1</v>
      </c>
      <c r="J20" s="13">
        <f>SUM(J16:J19)</f>
        <v>1</v>
      </c>
      <c r="L20" s="13">
        <f>SUM(L16:L19)</f>
        <v>1</v>
      </c>
      <c r="M20" s="13">
        <f>SUM(M16:M19)</f>
        <v>1</v>
      </c>
      <c r="N20" s="13">
        <f>SUM(N16:N19)</f>
        <v>1</v>
      </c>
      <c r="O20" s="13">
        <f>SUM(O16:O19)</f>
        <v>1</v>
      </c>
      <c r="Q20" s="13">
        <f>SUM(Q16:Q19)</f>
        <v>1</v>
      </c>
      <c r="R20" s="13">
        <f>SUM(R16:R19)</f>
        <v>1</v>
      </c>
      <c r="S20" s="13">
        <f>SUM(S16:S19)</f>
        <v>1</v>
      </c>
      <c r="T20" s="13">
        <f>SUM(T16:T19)</f>
        <v>1</v>
      </c>
    </row>
    <row r="21" s="8" customFormat="1" ht="12.75"/>
    <row r="22" spans="1:20" s="8" customFormat="1" ht="12.75">
      <c r="A22" s="6" t="s">
        <v>3</v>
      </c>
      <c r="B22" s="7" t="s">
        <v>17</v>
      </c>
      <c r="C22" s="7" t="s">
        <v>18</v>
      </c>
      <c r="D22" s="7" t="s">
        <v>19</v>
      </c>
      <c r="E22" s="7" t="s">
        <v>91</v>
      </c>
      <c r="G22" s="7" t="s">
        <v>17</v>
      </c>
      <c r="H22" s="7" t="s">
        <v>18</v>
      </c>
      <c r="I22" s="7" t="s">
        <v>19</v>
      </c>
      <c r="J22" s="7" t="s">
        <v>91</v>
      </c>
      <c r="L22" s="7" t="s">
        <v>17</v>
      </c>
      <c r="M22" s="7" t="s">
        <v>18</v>
      </c>
      <c r="N22" s="7" t="s">
        <v>19</v>
      </c>
      <c r="O22" s="7" t="s">
        <v>91</v>
      </c>
      <c r="Q22" s="7" t="s">
        <v>17</v>
      </c>
      <c r="R22" s="7" t="s">
        <v>18</v>
      </c>
      <c r="S22" s="7" t="s">
        <v>19</v>
      </c>
      <c r="T22" s="7" t="s">
        <v>91</v>
      </c>
    </row>
    <row r="23" spans="1:20" s="8" customFormat="1" ht="12.75">
      <c r="A23" s="8" t="s">
        <v>4</v>
      </c>
      <c r="B23" s="12">
        <v>0.28</v>
      </c>
      <c r="C23" s="12">
        <v>0.28</v>
      </c>
      <c r="D23" s="12">
        <v>0.28</v>
      </c>
      <c r="E23" s="12">
        <v>0.28</v>
      </c>
      <c r="G23" s="12">
        <v>0.28</v>
      </c>
      <c r="H23" s="12">
        <v>0.28</v>
      </c>
      <c r="I23" s="12">
        <v>0.28</v>
      </c>
      <c r="J23" s="12">
        <v>0.28</v>
      </c>
      <c r="L23" s="12">
        <v>0.28</v>
      </c>
      <c r="M23" s="12">
        <v>0.28</v>
      </c>
      <c r="N23" s="12">
        <v>0.28</v>
      </c>
      <c r="O23" s="12">
        <v>0.28</v>
      </c>
      <c r="Q23" s="12">
        <v>0.28</v>
      </c>
      <c r="R23" s="12">
        <v>0.28</v>
      </c>
      <c r="S23" s="12">
        <v>0.28</v>
      </c>
      <c r="T23" s="12">
        <v>0.28</v>
      </c>
    </row>
    <row r="24" spans="1:20" s="8" customFormat="1" ht="12.75">
      <c r="A24" s="8" t="s">
        <v>160</v>
      </c>
      <c r="B24" s="12">
        <v>0.06</v>
      </c>
      <c r="C24" s="12">
        <v>0.06</v>
      </c>
      <c r="D24" s="12">
        <v>0.06</v>
      </c>
      <c r="E24" s="12">
        <v>0.06</v>
      </c>
      <c r="G24" s="12">
        <v>0.06</v>
      </c>
      <c r="H24" s="12">
        <v>0.06</v>
      </c>
      <c r="I24" s="12">
        <v>0.06</v>
      </c>
      <c r="J24" s="12">
        <v>0.06</v>
      </c>
      <c r="L24" s="12">
        <v>0.06</v>
      </c>
      <c r="M24" s="12">
        <v>0.06</v>
      </c>
      <c r="N24" s="12">
        <v>0.06</v>
      </c>
      <c r="O24" s="12">
        <v>0.06</v>
      </c>
      <c r="Q24" s="12">
        <v>0.06</v>
      </c>
      <c r="R24" s="12">
        <v>0.06</v>
      </c>
      <c r="S24" s="12">
        <v>0.06</v>
      </c>
      <c r="T24" s="12">
        <v>0.06</v>
      </c>
    </row>
    <row r="25" spans="1:20" s="8" customFormat="1" ht="12.75">
      <c r="A25" s="8" t="s">
        <v>159</v>
      </c>
      <c r="B25" s="12">
        <v>0.11</v>
      </c>
      <c r="C25" s="12">
        <v>0.11</v>
      </c>
      <c r="D25" s="12">
        <v>0.11</v>
      </c>
      <c r="E25" s="12">
        <v>0.11</v>
      </c>
      <c r="G25" s="12">
        <v>0.11</v>
      </c>
      <c r="H25" s="12">
        <v>0.11</v>
      </c>
      <c r="I25" s="12">
        <v>0.11</v>
      </c>
      <c r="J25" s="12">
        <v>0.11</v>
      </c>
      <c r="L25" s="12">
        <v>0.11</v>
      </c>
      <c r="M25" s="12">
        <v>0.11</v>
      </c>
      <c r="N25" s="12">
        <v>0.11</v>
      </c>
      <c r="O25" s="12">
        <v>0.11</v>
      </c>
      <c r="Q25" s="12">
        <v>0.11</v>
      </c>
      <c r="R25" s="12">
        <v>0.11</v>
      </c>
      <c r="S25" s="12">
        <v>0.11</v>
      </c>
      <c r="T25" s="12">
        <v>0.11</v>
      </c>
    </row>
    <row r="26" spans="1:20" s="8" customFormat="1" ht="12.75">
      <c r="A26" s="8" t="s">
        <v>7</v>
      </c>
      <c r="B26" s="12">
        <v>0.05</v>
      </c>
      <c r="C26" s="12">
        <v>0.05</v>
      </c>
      <c r="D26" s="12">
        <v>0.05</v>
      </c>
      <c r="E26" s="12">
        <v>0.05</v>
      </c>
      <c r="G26" s="12">
        <v>0.05</v>
      </c>
      <c r="H26" s="12">
        <v>0.05</v>
      </c>
      <c r="I26" s="12">
        <v>0.05</v>
      </c>
      <c r="J26" s="12">
        <v>0.05</v>
      </c>
      <c r="L26" s="12">
        <v>0.05</v>
      </c>
      <c r="M26" s="12">
        <v>0.05</v>
      </c>
      <c r="N26" s="12">
        <v>0.05</v>
      </c>
      <c r="O26" s="12">
        <v>0.05</v>
      </c>
      <c r="Q26" s="12">
        <v>0.05</v>
      </c>
      <c r="R26" s="12">
        <v>0.05</v>
      </c>
      <c r="S26" s="12">
        <v>0.05</v>
      </c>
      <c r="T26" s="12">
        <v>0.05</v>
      </c>
    </row>
    <row r="27" spans="1:20" s="8" customFormat="1" ht="12.75">
      <c r="A27" s="8" t="s">
        <v>5</v>
      </c>
      <c r="B27" s="12">
        <v>0.5</v>
      </c>
      <c r="C27" s="12">
        <v>0.5</v>
      </c>
      <c r="D27" s="12">
        <v>0.5</v>
      </c>
      <c r="E27" s="12">
        <v>0.5</v>
      </c>
      <c r="G27" s="12">
        <v>0.5</v>
      </c>
      <c r="H27" s="12">
        <v>0.5</v>
      </c>
      <c r="I27" s="12">
        <v>0.5</v>
      </c>
      <c r="J27" s="12">
        <v>0.5</v>
      </c>
      <c r="L27" s="12">
        <v>0.5</v>
      </c>
      <c r="M27" s="12">
        <v>0.5</v>
      </c>
      <c r="N27" s="12">
        <v>0.5</v>
      </c>
      <c r="O27" s="12">
        <v>0.5</v>
      </c>
      <c r="Q27" s="12">
        <v>0.5</v>
      </c>
      <c r="R27" s="12">
        <v>0.5</v>
      </c>
      <c r="S27" s="12">
        <v>0.5</v>
      </c>
      <c r="T27" s="12">
        <v>0.5</v>
      </c>
    </row>
    <row r="28" spans="1:20" s="8" customFormat="1" ht="12.75">
      <c r="A28" s="7" t="s">
        <v>6</v>
      </c>
      <c r="B28" s="13">
        <f>SUM(B23:B27)</f>
        <v>1</v>
      </c>
      <c r="C28" s="13">
        <f>SUM(C23:C27)</f>
        <v>1</v>
      </c>
      <c r="D28" s="13">
        <f>SUM(D23:D27)</f>
        <v>1</v>
      </c>
      <c r="E28" s="13">
        <f>SUM(E23:E27)</f>
        <v>1</v>
      </c>
      <c r="F28" s="14">
        <f>IF(B28&lt;&gt;1,"cell value must equal 100%",IF(C28&lt;&gt;1,"cell value must equal 100%",IF(D28&lt;&gt;1,"cell value must equal 100%","")))</f>
      </c>
      <c r="G28" s="13">
        <f>SUM(G23:G27)</f>
        <v>1</v>
      </c>
      <c r="H28" s="13">
        <f>SUM(H23:H27)</f>
        <v>1</v>
      </c>
      <c r="I28" s="13">
        <f>SUM(I23:I27)</f>
        <v>1</v>
      </c>
      <c r="J28" s="13">
        <f>SUM(J23:J27)</f>
        <v>1</v>
      </c>
      <c r="L28" s="13">
        <f>SUM(L23:L27)</f>
        <v>1</v>
      </c>
      <c r="M28" s="13">
        <f>SUM(M23:M27)</f>
        <v>1</v>
      </c>
      <c r="N28" s="13">
        <f>SUM(N23:N27)</f>
        <v>1</v>
      </c>
      <c r="O28" s="13">
        <f>SUM(O23:O27)</f>
        <v>1</v>
      </c>
      <c r="Q28" s="13">
        <f>SUM(Q23:Q27)</f>
        <v>1</v>
      </c>
      <c r="R28" s="13">
        <f>SUM(R23:R27)</f>
        <v>1</v>
      </c>
      <c r="S28" s="13">
        <f>SUM(S23:S27)</f>
        <v>1</v>
      </c>
      <c r="T28" s="13">
        <f>SUM(T23:T27)</f>
        <v>1</v>
      </c>
    </row>
    <row r="29" s="8" customFormat="1" ht="12.75"/>
    <row r="30" spans="1:20" s="8" customFormat="1" ht="12.75">
      <c r="A30" s="6" t="s">
        <v>26</v>
      </c>
      <c r="B30" s="7" t="s">
        <v>17</v>
      </c>
      <c r="C30" s="7" t="s">
        <v>18</v>
      </c>
      <c r="D30" s="7" t="s">
        <v>19</v>
      </c>
      <c r="E30" s="7" t="s">
        <v>91</v>
      </c>
      <c r="G30" s="7" t="s">
        <v>17</v>
      </c>
      <c r="H30" s="7" t="s">
        <v>18</v>
      </c>
      <c r="I30" s="7" t="s">
        <v>19</v>
      </c>
      <c r="J30" s="7" t="s">
        <v>91</v>
      </c>
      <c r="L30" s="7" t="s">
        <v>17</v>
      </c>
      <c r="M30" s="7" t="s">
        <v>18</v>
      </c>
      <c r="N30" s="7" t="s">
        <v>19</v>
      </c>
      <c r="O30" s="7" t="s">
        <v>91</v>
      </c>
      <c r="Q30" s="7" t="s">
        <v>17</v>
      </c>
      <c r="R30" s="7" t="s">
        <v>18</v>
      </c>
      <c r="S30" s="7" t="s">
        <v>19</v>
      </c>
      <c r="T30" s="7" t="s">
        <v>91</v>
      </c>
    </row>
    <row r="31" spans="1:20" s="8" customFormat="1" ht="12.75">
      <c r="A31" s="8" t="s">
        <v>8</v>
      </c>
      <c r="B31" s="16">
        <v>100</v>
      </c>
      <c r="C31" s="16">
        <v>100</v>
      </c>
      <c r="D31" s="16">
        <v>100</v>
      </c>
      <c r="E31" s="16">
        <v>100</v>
      </c>
      <c r="G31" s="16">
        <v>100</v>
      </c>
      <c r="H31" s="16">
        <v>100</v>
      </c>
      <c r="I31" s="16">
        <v>100</v>
      </c>
      <c r="J31" s="16">
        <v>100</v>
      </c>
      <c r="L31" s="16">
        <v>270</v>
      </c>
      <c r="M31" s="16">
        <v>270</v>
      </c>
      <c r="N31" s="16">
        <v>270</v>
      </c>
      <c r="O31" s="16">
        <v>270</v>
      </c>
      <c r="Q31" s="16">
        <v>270</v>
      </c>
      <c r="R31" s="16">
        <v>270</v>
      </c>
      <c r="S31" s="16">
        <v>270</v>
      </c>
      <c r="T31" s="16">
        <v>270</v>
      </c>
    </row>
    <row r="32" spans="1:20" s="8" customFormat="1" ht="12.75">
      <c r="A32" s="8" t="s">
        <v>9</v>
      </c>
      <c r="B32" s="16">
        <v>85</v>
      </c>
      <c r="C32" s="16">
        <v>85</v>
      </c>
      <c r="D32" s="16">
        <v>85</v>
      </c>
      <c r="E32" s="16">
        <v>85</v>
      </c>
      <c r="G32" s="16">
        <v>85</v>
      </c>
      <c r="H32" s="16">
        <v>85</v>
      </c>
      <c r="I32" s="16">
        <v>85</v>
      </c>
      <c r="J32" s="16">
        <v>85</v>
      </c>
      <c r="L32" s="16">
        <v>85</v>
      </c>
      <c r="M32" s="16">
        <v>85</v>
      </c>
      <c r="N32" s="16">
        <v>85</v>
      </c>
      <c r="O32" s="16">
        <v>85</v>
      </c>
      <c r="Q32" s="16">
        <v>85</v>
      </c>
      <c r="R32" s="16">
        <v>85</v>
      </c>
      <c r="S32" s="16">
        <v>85</v>
      </c>
      <c r="T32" s="16">
        <v>85</v>
      </c>
    </row>
    <row r="33" spans="1:20" s="8" customFormat="1" ht="12.75">
      <c r="A33" s="8" t="s">
        <v>30</v>
      </c>
      <c r="B33" s="16">
        <v>120</v>
      </c>
      <c r="C33" s="16">
        <v>120</v>
      </c>
      <c r="D33" s="16">
        <v>120</v>
      </c>
      <c r="E33" s="16">
        <v>120</v>
      </c>
      <c r="G33" s="16">
        <v>120</v>
      </c>
      <c r="H33" s="16">
        <v>120</v>
      </c>
      <c r="I33" s="16">
        <v>120</v>
      </c>
      <c r="J33" s="16">
        <v>120</v>
      </c>
      <c r="L33" s="16">
        <v>120</v>
      </c>
      <c r="M33" s="16">
        <v>120</v>
      </c>
      <c r="N33" s="16">
        <v>120</v>
      </c>
      <c r="O33" s="16">
        <v>120</v>
      </c>
      <c r="Q33" s="16">
        <v>120</v>
      </c>
      <c r="R33" s="16">
        <v>120</v>
      </c>
      <c r="S33" s="16">
        <v>120</v>
      </c>
      <c r="T33" s="16">
        <v>120</v>
      </c>
    </row>
    <row r="34" spans="1:17" s="8" customFormat="1" ht="12.75">
      <c r="A34" s="17"/>
      <c r="B34" s="18"/>
      <c r="G34" s="18"/>
      <c r="L34" s="18"/>
      <c r="Q34" s="18"/>
    </row>
    <row r="35" spans="2:17" s="8" customFormat="1" ht="12.75">
      <c r="B35" s="18"/>
      <c r="G35" s="18"/>
      <c r="L35" s="18"/>
      <c r="Q35" s="18"/>
    </row>
    <row r="36" spans="1:20" s="8" customFormat="1" ht="12.75">
      <c r="A36" s="6" t="s">
        <v>21</v>
      </c>
      <c r="B36" s="7" t="s">
        <v>17</v>
      </c>
      <c r="C36" s="7" t="s">
        <v>18</v>
      </c>
      <c r="D36" s="7" t="s">
        <v>19</v>
      </c>
      <c r="E36" s="7" t="s">
        <v>91</v>
      </c>
      <c r="G36" s="7" t="s">
        <v>17</v>
      </c>
      <c r="H36" s="7" t="s">
        <v>18</v>
      </c>
      <c r="I36" s="7" t="s">
        <v>19</v>
      </c>
      <c r="J36" s="7" t="s">
        <v>91</v>
      </c>
      <c r="L36" s="7" t="s">
        <v>17</v>
      </c>
      <c r="M36" s="7" t="s">
        <v>18</v>
      </c>
      <c r="N36" s="7" t="s">
        <v>19</v>
      </c>
      <c r="O36" s="7" t="s">
        <v>91</v>
      </c>
      <c r="Q36" s="7" t="s">
        <v>17</v>
      </c>
      <c r="R36" s="7" t="s">
        <v>18</v>
      </c>
      <c r="S36" s="7" t="s">
        <v>19</v>
      </c>
      <c r="T36" s="7" t="s">
        <v>91</v>
      </c>
    </row>
    <row r="37" spans="1:20" s="8" customFormat="1" ht="12.75">
      <c r="A37" s="8" t="s">
        <v>4</v>
      </c>
      <c r="B37" s="12">
        <v>0.3</v>
      </c>
      <c r="C37" s="12">
        <v>0.4</v>
      </c>
      <c r="D37" s="12">
        <v>0.45</v>
      </c>
      <c r="E37" s="12">
        <v>0.5</v>
      </c>
      <c r="G37" s="12">
        <v>0.3</v>
      </c>
      <c r="H37" s="12">
        <v>0.4</v>
      </c>
      <c r="I37" s="12">
        <v>0.45</v>
      </c>
      <c r="J37" s="12">
        <v>0.5</v>
      </c>
      <c r="L37" s="12">
        <v>0.3</v>
      </c>
      <c r="M37" s="12">
        <v>0.4</v>
      </c>
      <c r="N37" s="12">
        <v>0.45</v>
      </c>
      <c r="O37" s="12">
        <v>0.5</v>
      </c>
      <c r="Q37" s="12">
        <v>0.3</v>
      </c>
      <c r="R37" s="12">
        <v>0.4</v>
      </c>
      <c r="S37" s="12">
        <v>0.45</v>
      </c>
      <c r="T37" s="12">
        <v>0.5</v>
      </c>
    </row>
    <row r="38" spans="1:20" s="8" customFormat="1" ht="12.75">
      <c r="A38" s="8" t="s">
        <v>160</v>
      </c>
      <c r="B38" s="12">
        <v>0.3</v>
      </c>
      <c r="C38" s="12">
        <v>0.4</v>
      </c>
      <c r="D38" s="12">
        <v>0.45</v>
      </c>
      <c r="E38" s="12">
        <v>0.5</v>
      </c>
      <c r="G38" s="12">
        <v>0.3</v>
      </c>
      <c r="H38" s="12">
        <v>0.4</v>
      </c>
      <c r="I38" s="12">
        <v>0.45</v>
      </c>
      <c r="J38" s="12">
        <v>0.5</v>
      </c>
      <c r="L38" s="12">
        <v>0.3</v>
      </c>
      <c r="M38" s="12">
        <v>0.4</v>
      </c>
      <c r="N38" s="12">
        <v>0.45</v>
      </c>
      <c r="O38" s="12">
        <v>0.5</v>
      </c>
      <c r="Q38" s="12">
        <v>0.3</v>
      </c>
      <c r="R38" s="12">
        <v>0.4</v>
      </c>
      <c r="S38" s="12">
        <v>0.45</v>
      </c>
      <c r="T38" s="12">
        <v>0.5</v>
      </c>
    </row>
    <row r="39" spans="1:20" s="8" customFormat="1" ht="12.75">
      <c r="A39" s="8" t="s">
        <v>159</v>
      </c>
      <c r="B39" s="12">
        <v>0</v>
      </c>
      <c r="C39" s="12">
        <v>0</v>
      </c>
      <c r="D39" s="12">
        <v>0</v>
      </c>
      <c r="E39" s="12">
        <v>0</v>
      </c>
      <c r="G39" s="12">
        <v>0</v>
      </c>
      <c r="H39" s="12">
        <v>0</v>
      </c>
      <c r="I39" s="12">
        <v>0</v>
      </c>
      <c r="J39" s="12">
        <v>0</v>
      </c>
      <c r="L39" s="12">
        <v>0</v>
      </c>
      <c r="M39" s="12">
        <v>0</v>
      </c>
      <c r="N39" s="12">
        <v>0</v>
      </c>
      <c r="O39" s="12">
        <v>0</v>
      </c>
      <c r="Q39" s="12">
        <v>0</v>
      </c>
      <c r="R39" s="12">
        <v>0</v>
      </c>
      <c r="S39" s="12">
        <v>0</v>
      </c>
      <c r="T39" s="12">
        <v>0</v>
      </c>
    </row>
    <row r="40" spans="1:20" s="8" customFormat="1" ht="12.75">
      <c r="A40" s="8" t="s">
        <v>7</v>
      </c>
      <c r="B40" s="12">
        <v>0.33</v>
      </c>
      <c r="C40" s="12">
        <v>0.33</v>
      </c>
      <c r="D40" s="12">
        <v>0.33</v>
      </c>
      <c r="E40" s="12">
        <v>0.33</v>
      </c>
      <c r="G40" s="12">
        <v>0.33</v>
      </c>
      <c r="H40" s="12">
        <v>0.33</v>
      </c>
      <c r="I40" s="12">
        <v>0.33</v>
      </c>
      <c r="J40" s="12">
        <v>0.33</v>
      </c>
      <c r="L40" s="12">
        <v>0.23</v>
      </c>
      <c r="M40" s="12">
        <v>0.23</v>
      </c>
      <c r="N40" s="12">
        <v>0.23</v>
      </c>
      <c r="O40" s="12">
        <v>0.23</v>
      </c>
      <c r="Q40" s="12">
        <v>0.23</v>
      </c>
      <c r="R40" s="12">
        <v>0.23</v>
      </c>
      <c r="S40" s="12">
        <v>0.23</v>
      </c>
      <c r="T40" s="12">
        <v>0.23</v>
      </c>
    </row>
    <row r="41" spans="1:20" s="8" customFormat="1" ht="12.75">
      <c r="A41" s="8" t="s">
        <v>5</v>
      </c>
      <c r="B41" s="12">
        <v>0</v>
      </c>
      <c r="C41" s="12">
        <v>0</v>
      </c>
      <c r="D41" s="12">
        <v>0</v>
      </c>
      <c r="E41" s="12">
        <v>0</v>
      </c>
      <c r="G41" s="12">
        <v>0</v>
      </c>
      <c r="H41" s="12">
        <v>0</v>
      </c>
      <c r="I41" s="12">
        <v>0</v>
      </c>
      <c r="J41" s="12">
        <v>0</v>
      </c>
      <c r="L41" s="12">
        <v>0</v>
      </c>
      <c r="M41" s="12">
        <v>0</v>
      </c>
      <c r="N41" s="12">
        <v>0</v>
      </c>
      <c r="O41" s="12">
        <v>0</v>
      </c>
      <c r="Q41" s="12">
        <v>0</v>
      </c>
      <c r="R41" s="12">
        <v>0</v>
      </c>
      <c r="S41" s="12">
        <v>0</v>
      </c>
      <c r="T41" s="12">
        <v>0</v>
      </c>
    </row>
    <row r="42" spans="2:20" s="8" customFormat="1" ht="12.75">
      <c r="B42" s="15"/>
      <c r="C42" s="15"/>
      <c r="D42" s="15"/>
      <c r="E42" s="15"/>
      <c r="G42" s="15"/>
      <c r="H42" s="15"/>
      <c r="I42" s="15"/>
      <c r="J42" s="15"/>
      <c r="L42" s="15"/>
      <c r="M42" s="15"/>
      <c r="N42" s="15"/>
      <c r="O42" s="15"/>
      <c r="Q42" s="15"/>
      <c r="R42" s="15"/>
      <c r="S42" s="15"/>
      <c r="T42" s="15"/>
    </row>
    <row r="43" spans="1:20" s="8" customFormat="1" ht="12.75">
      <c r="A43" s="6" t="s">
        <v>82</v>
      </c>
      <c r="B43" s="23">
        <f>'Income Statement'!C72/0.22</f>
        <v>68894.82272727275</v>
      </c>
      <c r="C43" s="23">
        <f>'Income Statement'!D72/0.22</f>
        <v>106394.53636363638</v>
      </c>
      <c r="D43" s="23">
        <f>'Income Statement'!E72/0.22</f>
        <v>128109.4868181818</v>
      </c>
      <c r="E43" s="23">
        <f>'Income Statement'!F72/0.22</f>
        <v>151801.1663636364</v>
      </c>
      <c r="G43" s="23">
        <f>'Income Statement'!C72/0.22</f>
        <v>68894.82272727275</v>
      </c>
      <c r="H43" s="23">
        <f>'Income Statement'!D72/0.22</f>
        <v>106394.53636363638</v>
      </c>
      <c r="I43" s="23">
        <f>'Income Statement'!E72/0.22</f>
        <v>128109.4868181818</v>
      </c>
      <c r="J43" s="23">
        <f>'Income Statement'!F72/0.22</f>
        <v>151801.1663636364</v>
      </c>
      <c r="L43" s="23">
        <f>'Income Statement'!C72/0.22</f>
        <v>68894.82272727275</v>
      </c>
      <c r="M43" s="23">
        <f>'Income Statement'!D72/0.22</f>
        <v>106394.53636363638</v>
      </c>
      <c r="N43" s="23">
        <f>'Income Statement'!E72/0.22</f>
        <v>128109.4868181818</v>
      </c>
      <c r="O43" s="23">
        <f>'Income Statement'!F72/0.22</f>
        <v>151801.1663636364</v>
      </c>
      <c r="Q43" s="23">
        <f>'Income Statement'!C72/0.22</f>
        <v>68894.82272727275</v>
      </c>
      <c r="R43" s="23">
        <f>'Income Statement'!D72/0.22</f>
        <v>106394.53636363638</v>
      </c>
      <c r="S43" s="23">
        <f>'Income Statement'!E72/0.22</f>
        <v>128109.4868181818</v>
      </c>
      <c r="T43" s="23">
        <f>'Income Statement'!F72/0.22</f>
        <v>151801.1663636364</v>
      </c>
    </row>
    <row r="44" spans="1:20" s="8" customFormat="1" ht="12.75">
      <c r="A44" s="8" t="s">
        <v>16</v>
      </c>
      <c r="B44" s="9">
        <f>B43*0.38</f>
        <v>26180.032636363645</v>
      </c>
      <c r="C44" s="9">
        <f>C43*0.38</f>
        <v>40429.92381818182</v>
      </c>
      <c r="D44" s="9">
        <f>D43*0.38</f>
        <v>48681.60499090909</v>
      </c>
      <c r="E44" s="9">
        <f>E43*0.38</f>
        <v>57684.443218181834</v>
      </c>
      <c r="G44" s="9">
        <f>G43*0.38</f>
        <v>26180.032636363645</v>
      </c>
      <c r="H44" s="9">
        <f>H43*0.38</f>
        <v>40429.92381818182</v>
      </c>
      <c r="I44" s="9">
        <f>I43*0.38</f>
        <v>48681.60499090909</v>
      </c>
      <c r="J44" s="9">
        <f>J43*0.38</f>
        <v>57684.443218181834</v>
      </c>
      <c r="L44" s="9">
        <f>L43*0.38</f>
        <v>26180.032636363645</v>
      </c>
      <c r="M44" s="9">
        <f>M43*0.38</f>
        <v>40429.92381818182</v>
      </c>
      <c r="N44" s="9">
        <f>N43*0.38</f>
        <v>48681.60499090909</v>
      </c>
      <c r="O44" s="9">
        <f>O43*0.38</f>
        <v>57684.443218181834</v>
      </c>
      <c r="Q44" s="9">
        <f>Q43*0.38</f>
        <v>26180.032636363645</v>
      </c>
      <c r="R44" s="9">
        <f>R43*0.38</f>
        <v>40429.92381818182</v>
      </c>
      <c r="S44" s="9">
        <f>S43*0.38</f>
        <v>48681.60499090909</v>
      </c>
      <c r="T44" s="9">
        <f>T43*0.38</f>
        <v>57684.443218181834</v>
      </c>
    </row>
    <row r="45" spans="1:20" s="8" customFormat="1" ht="12.75">
      <c r="A45" s="8" t="s">
        <v>14</v>
      </c>
      <c r="B45" s="9">
        <f>B43*0.19</f>
        <v>13090.016318181822</v>
      </c>
      <c r="C45" s="9">
        <f>C43*0.19</f>
        <v>20214.96190909091</v>
      </c>
      <c r="D45" s="9">
        <f>D43*0.19</f>
        <v>24340.802495454544</v>
      </c>
      <c r="E45" s="9">
        <f>E43*0.19</f>
        <v>28842.221609090917</v>
      </c>
      <c r="G45" s="9">
        <f>G43*0.19</f>
        <v>13090.016318181822</v>
      </c>
      <c r="H45" s="9">
        <f>H43*0.19</f>
        <v>20214.96190909091</v>
      </c>
      <c r="I45" s="9">
        <f>I43*0.19</f>
        <v>24340.802495454544</v>
      </c>
      <c r="J45" s="9">
        <f>J43*0.19</f>
        <v>28842.221609090917</v>
      </c>
      <c r="L45" s="9">
        <f>L43*0.19</f>
        <v>13090.016318181822</v>
      </c>
      <c r="M45" s="9">
        <f>M43*0.19</f>
        <v>20214.96190909091</v>
      </c>
      <c r="N45" s="9">
        <f>N43*0.19</f>
        <v>24340.802495454544</v>
      </c>
      <c r="O45" s="9">
        <f>O43*0.19</f>
        <v>28842.221609090917</v>
      </c>
      <c r="Q45" s="9">
        <f>Q43*0.19</f>
        <v>13090.016318181822</v>
      </c>
      <c r="R45" s="9">
        <f>R43*0.19</f>
        <v>20214.96190909091</v>
      </c>
      <c r="S45" s="9">
        <f>S43*0.19</f>
        <v>24340.802495454544</v>
      </c>
      <c r="T45" s="9">
        <f>T43*0.19</f>
        <v>28842.221609090917</v>
      </c>
    </row>
    <row r="46" spans="1:20" s="8" customFormat="1" ht="12.75">
      <c r="A46" s="8" t="s">
        <v>68</v>
      </c>
      <c r="B46" s="9">
        <f>B43*0.25</f>
        <v>17223.705681818188</v>
      </c>
      <c r="C46" s="9">
        <f>C43*0.25</f>
        <v>26598.634090909094</v>
      </c>
      <c r="D46" s="9">
        <f>D43*0.25</f>
        <v>32027.37170454545</v>
      </c>
      <c r="E46" s="9">
        <f>E43*0.25</f>
        <v>37950.2915909091</v>
      </c>
      <c r="G46" s="9">
        <f>G43*0.25</f>
        <v>17223.705681818188</v>
      </c>
      <c r="H46" s="9">
        <f>H43*0.25</f>
        <v>26598.634090909094</v>
      </c>
      <c r="I46" s="9">
        <f>I43*0.25</f>
        <v>32027.37170454545</v>
      </c>
      <c r="J46" s="9">
        <f>J43*0.25</f>
        <v>37950.2915909091</v>
      </c>
      <c r="L46" s="9">
        <f>L43*0.25</f>
        <v>17223.705681818188</v>
      </c>
      <c r="M46" s="9">
        <f>M43*0.25</f>
        <v>26598.634090909094</v>
      </c>
      <c r="N46" s="9">
        <f>N43*0.25</f>
        <v>32027.37170454545</v>
      </c>
      <c r="O46" s="9">
        <f>O43*0.25</f>
        <v>37950.2915909091</v>
      </c>
      <c r="Q46" s="9">
        <f>Q43*0.25</f>
        <v>17223.705681818188</v>
      </c>
      <c r="R46" s="9">
        <f>R43*0.25</f>
        <v>26598.634090909094</v>
      </c>
      <c r="S46" s="9">
        <f>S43*0.25</f>
        <v>32027.37170454545</v>
      </c>
      <c r="T46" s="9">
        <f>T43*0.25</f>
        <v>37950.2915909091</v>
      </c>
    </row>
    <row r="47" spans="1:20" s="8" customFormat="1" ht="12.75">
      <c r="A47" s="8" t="s">
        <v>83</v>
      </c>
      <c r="B47" s="9">
        <f>SUM(B44:B46)/0.82*0.18</f>
        <v>12401.068090909095</v>
      </c>
      <c r="C47" s="9">
        <f>SUM(C44:C46)/0.82*0.18</f>
        <v>19151.016545454546</v>
      </c>
      <c r="D47" s="9">
        <f>SUM(D44:D46)/0.82*0.18</f>
        <v>23059.707627272724</v>
      </c>
      <c r="E47" s="9">
        <f>SUM(E44:E46)/0.82*0.18</f>
        <v>27324.209945454553</v>
      </c>
      <c r="G47" s="9">
        <f>SUM(G44:G46)/0.82*0.18</f>
        <v>12401.068090909095</v>
      </c>
      <c r="H47" s="9">
        <f>SUM(H44:H46)/0.82*0.18</f>
        <v>19151.016545454546</v>
      </c>
      <c r="I47" s="9">
        <f>SUM(I44:I46)/0.82*0.18</f>
        <v>23059.707627272724</v>
      </c>
      <c r="J47" s="9">
        <f>SUM(J44:J46)/0.82*0.18</f>
        <v>27324.209945454553</v>
      </c>
      <c r="L47" s="9">
        <f>SUM(L44:L46)/0.82*0.18</f>
        <v>12401.068090909095</v>
      </c>
      <c r="M47" s="9">
        <f>SUM(M44:M46)/0.82*0.18</f>
        <v>19151.016545454546</v>
      </c>
      <c r="N47" s="9">
        <f>SUM(N44:N46)/0.82*0.18</f>
        <v>23059.707627272724</v>
      </c>
      <c r="O47" s="9">
        <f>SUM(O44:O46)/0.82*0.18</f>
        <v>27324.209945454553</v>
      </c>
      <c r="Q47" s="9">
        <f>SUM(Q44:Q46)/0.82*0.18</f>
        <v>12401.068090909095</v>
      </c>
      <c r="R47" s="9">
        <f>SUM(R44:R46)/0.82*0.18</f>
        <v>19151.016545454546</v>
      </c>
      <c r="S47" s="9">
        <f>SUM(S44:S46)/0.82*0.18</f>
        <v>23059.707627272724</v>
      </c>
      <c r="T47" s="9">
        <f>SUM(T44:T46)/0.82*0.18</f>
        <v>27324.209945454553</v>
      </c>
    </row>
    <row r="48" s="8" customFormat="1" ht="12.75"/>
    <row r="49" spans="1:20" s="8" customFormat="1" ht="12.75">
      <c r="A49" s="17" t="s">
        <v>92</v>
      </c>
      <c r="B49" s="19" t="s">
        <v>70</v>
      </c>
      <c r="C49" s="19" t="s">
        <v>54</v>
      </c>
      <c r="D49" s="19" t="s">
        <v>71</v>
      </c>
      <c r="E49" s="17" t="s">
        <v>95</v>
      </c>
      <c r="G49" s="19" t="s">
        <v>70</v>
      </c>
      <c r="H49" s="19" t="s">
        <v>54</v>
      </c>
      <c r="I49" s="19" t="s">
        <v>71</v>
      </c>
      <c r="J49" s="17" t="s">
        <v>95</v>
      </c>
      <c r="L49" s="19" t="s">
        <v>70</v>
      </c>
      <c r="M49" s="19" t="s">
        <v>54</v>
      </c>
      <c r="N49" s="19" t="s">
        <v>71</v>
      </c>
      <c r="O49" s="17" t="s">
        <v>95</v>
      </c>
      <c r="Q49" s="19" t="s">
        <v>70</v>
      </c>
      <c r="R49" s="19" t="s">
        <v>54</v>
      </c>
      <c r="S49" s="19" t="s">
        <v>71</v>
      </c>
      <c r="T49" s="17" t="s">
        <v>95</v>
      </c>
    </row>
    <row r="50" spans="1:20" s="8" customFormat="1" ht="12.75">
      <c r="A50" s="20" t="s">
        <v>37</v>
      </c>
      <c r="B50" s="21">
        <v>32</v>
      </c>
      <c r="C50" s="22">
        <v>40</v>
      </c>
      <c r="D50" s="22">
        <v>42</v>
      </c>
      <c r="E50" s="22">
        <f>B50*C50*D50</f>
        <v>53760</v>
      </c>
      <c r="G50" s="21">
        <v>30</v>
      </c>
      <c r="H50" s="22">
        <v>40</v>
      </c>
      <c r="I50" s="22">
        <v>42</v>
      </c>
      <c r="J50" s="22">
        <f>G50*H50*I50</f>
        <v>50400</v>
      </c>
      <c r="L50" s="21">
        <v>40</v>
      </c>
      <c r="M50" s="22">
        <v>40</v>
      </c>
      <c r="N50" s="22">
        <v>42</v>
      </c>
      <c r="O50" s="22">
        <f>L50*M50*N50</f>
        <v>67200</v>
      </c>
      <c r="Q50" s="21">
        <v>40</v>
      </c>
      <c r="R50" s="22">
        <v>40</v>
      </c>
      <c r="S50" s="22">
        <v>42</v>
      </c>
      <c r="T50" s="22">
        <f>Q50*R50*S50</f>
        <v>67200</v>
      </c>
    </row>
    <row r="51" spans="1:20" s="8" customFormat="1" ht="12.75">
      <c r="A51" s="20" t="s">
        <v>39</v>
      </c>
      <c r="B51" s="21">
        <v>22</v>
      </c>
      <c r="C51" s="22">
        <v>40</v>
      </c>
      <c r="D51" s="22">
        <v>42</v>
      </c>
      <c r="E51" s="22">
        <f aca="true" t="shared" si="0" ref="E51:E57">B51*C51*D51</f>
        <v>36960</v>
      </c>
      <c r="G51" s="21">
        <v>20</v>
      </c>
      <c r="H51" s="22">
        <v>40</v>
      </c>
      <c r="I51" s="22">
        <v>42</v>
      </c>
      <c r="J51" s="22">
        <f aca="true" t="shared" si="1" ref="J51:J57">G51*H51*I51</f>
        <v>33600</v>
      </c>
      <c r="L51" s="21">
        <v>25</v>
      </c>
      <c r="M51" s="22">
        <v>40</v>
      </c>
      <c r="N51" s="22">
        <v>42</v>
      </c>
      <c r="O51" s="22">
        <f aca="true" t="shared" si="2" ref="O51:O57">L51*M51*N51</f>
        <v>42000</v>
      </c>
      <c r="Q51" s="21">
        <v>25</v>
      </c>
      <c r="R51" s="22">
        <v>40</v>
      </c>
      <c r="S51" s="22">
        <v>42</v>
      </c>
      <c r="T51" s="22">
        <f aca="true" t="shared" si="3" ref="T51:T57">Q51*R51*S51</f>
        <v>42000</v>
      </c>
    </row>
    <row r="52" spans="1:20" s="8" customFormat="1" ht="12.75">
      <c r="A52" s="20" t="s">
        <v>66</v>
      </c>
      <c r="B52" s="21">
        <v>20</v>
      </c>
      <c r="C52" s="22">
        <v>40</v>
      </c>
      <c r="D52" s="22">
        <v>42</v>
      </c>
      <c r="E52" s="22">
        <f t="shared" si="0"/>
        <v>33600</v>
      </c>
      <c r="G52" s="21">
        <v>18</v>
      </c>
      <c r="H52" s="22">
        <v>40</v>
      </c>
      <c r="I52" s="22">
        <v>42</v>
      </c>
      <c r="J52" s="22">
        <f t="shared" si="1"/>
        <v>30240</v>
      </c>
      <c r="L52" s="21">
        <v>25</v>
      </c>
      <c r="M52" s="22">
        <v>40</v>
      </c>
      <c r="N52" s="22">
        <v>42</v>
      </c>
      <c r="O52" s="22">
        <f t="shared" si="2"/>
        <v>42000</v>
      </c>
      <c r="Q52" s="21">
        <v>25</v>
      </c>
      <c r="R52" s="22">
        <v>40</v>
      </c>
      <c r="S52" s="22">
        <v>42</v>
      </c>
      <c r="T52" s="22">
        <f t="shared" si="3"/>
        <v>42000</v>
      </c>
    </row>
    <row r="53" spans="1:20" s="8" customFormat="1" ht="12.75">
      <c r="A53" s="20" t="s">
        <v>79</v>
      </c>
      <c r="B53" s="21">
        <v>16</v>
      </c>
      <c r="C53" s="22">
        <v>10</v>
      </c>
      <c r="D53" s="22">
        <v>42</v>
      </c>
      <c r="E53" s="22">
        <f t="shared" si="0"/>
        <v>6720</v>
      </c>
      <c r="G53" s="21">
        <v>15</v>
      </c>
      <c r="H53" s="22">
        <v>10</v>
      </c>
      <c r="I53" s="22">
        <v>42</v>
      </c>
      <c r="J53" s="22">
        <f t="shared" si="1"/>
        <v>6300</v>
      </c>
      <c r="L53" s="21">
        <v>20</v>
      </c>
      <c r="M53" s="22">
        <v>10</v>
      </c>
      <c r="N53" s="22">
        <v>42</v>
      </c>
      <c r="O53" s="22">
        <f t="shared" si="2"/>
        <v>8400</v>
      </c>
      <c r="Q53" s="21">
        <v>20</v>
      </c>
      <c r="R53" s="22">
        <v>10</v>
      </c>
      <c r="S53" s="22">
        <v>42</v>
      </c>
      <c r="T53" s="22">
        <f t="shared" si="3"/>
        <v>8400</v>
      </c>
    </row>
    <row r="54" spans="1:20" s="8" customFormat="1" ht="12.75">
      <c r="A54" s="20" t="s">
        <v>162</v>
      </c>
      <c r="B54" s="21">
        <v>30</v>
      </c>
      <c r="C54" s="22">
        <v>5</v>
      </c>
      <c r="D54" s="22">
        <v>42</v>
      </c>
      <c r="E54" s="22">
        <f t="shared" si="0"/>
        <v>6300</v>
      </c>
      <c r="G54" s="21">
        <v>30</v>
      </c>
      <c r="H54" s="22">
        <v>5</v>
      </c>
      <c r="I54" s="22">
        <v>42</v>
      </c>
      <c r="J54" s="22">
        <f t="shared" si="1"/>
        <v>6300</v>
      </c>
      <c r="L54" s="21">
        <v>30</v>
      </c>
      <c r="M54" s="22">
        <v>5</v>
      </c>
      <c r="N54" s="22">
        <v>42</v>
      </c>
      <c r="O54" s="22">
        <f t="shared" si="2"/>
        <v>6300</v>
      </c>
      <c r="Q54" s="21">
        <v>30</v>
      </c>
      <c r="R54" s="22">
        <v>5</v>
      </c>
      <c r="S54" s="22">
        <v>42</v>
      </c>
      <c r="T54" s="22">
        <f t="shared" si="3"/>
        <v>6300</v>
      </c>
    </row>
    <row r="55" spans="1:20" s="8" customFormat="1" ht="12.75">
      <c r="A55" s="20" t="s">
        <v>72</v>
      </c>
      <c r="B55" s="21">
        <v>0</v>
      </c>
      <c r="C55" s="22">
        <v>0</v>
      </c>
      <c r="D55" s="22">
        <v>0</v>
      </c>
      <c r="E55" s="22">
        <f t="shared" si="0"/>
        <v>0</v>
      </c>
      <c r="G55" s="21">
        <v>0</v>
      </c>
      <c r="H55" s="22">
        <v>0</v>
      </c>
      <c r="I55" s="22">
        <v>0</v>
      </c>
      <c r="J55" s="22">
        <f t="shared" si="1"/>
        <v>0</v>
      </c>
      <c r="L55" s="21">
        <v>0</v>
      </c>
      <c r="M55" s="22">
        <v>0</v>
      </c>
      <c r="N55" s="22">
        <v>0</v>
      </c>
      <c r="O55" s="22">
        <f t="shared" si="2"/>
        <v>0</v>
      </c>
      <c r="Q55" s="21">
        <v>0</v>
      </c>
      <c r="R55" s="22">
        <v>0</v>
      </c>
      <c r="S55" s="22">
        <v>0</v>
      </c>
      <c r="T55" s="22">
        <f t="shared" si="3"/>
        <v>0</v>
      </c>
    </row>
    <row r="56" spans="1:20" s="8" customFormat="1" ht="12.75">
      <c r="A56" s="20" t="s">
        <v>72</v>
      </c>
      <c r="B56" s="21">
        <v>0</v>
      </c>
      <c r="C56" s="22">
        <v>0</v>
      </c>
      <c r="D56" s="22">
        <v>0</v>
      </c>
      <c r="E56" s="22">
        <f t="shared" si="0"/>
        <v>0</v>
      </c>
      <c r="G56" s="21">
        <v>0</v>
      </c>
      <c r="H56" s="22">
        <v>0</v>
      </c>
      <c r="I56" s="22">
        <v>0</v>
      </c>
      <c r="J56" s="22">
        <f t="shared" si="1"/>
        <v>0</v>
      </c>
      <c r="L56" s="21">
        <v>0</v>
      </c>
      <c r="M56" s="22">
        <v>0</v>
      </c>
      <c r="N56" s="22">
        <v>0</v>
      </c>
      <c r="O56" s="22">
        <f t="shared" si="2"/>
        <v>0</v>
      </c>
      <c r="Q56" s="21">
        <v>0</v>
      </c>
      <c r="R56" s="22">
        <v>0</v>
      </c>
      <c r="S56" s="22">
        <v>0</v>
      </c>
      <c r="T56" s="22">
        <f t="shared" si="3"/>
        <v>0</v>
      </c>
    </row>
    <row r="57" spans="1:20" s="8" customFormat="1" ht="12.75">
      <c r="A57" s="20" t="s">
        <v>72</v>
      </c>
      <c r="B57" s="21">
        <v>0</v>
      </c>
      <c r="C57" s="22">
        <v>0</v>
      </c>
      <c r="D57" s="22">
        <v>0</v>
      </c>
      <c r="E57" s="22">
        <f t="shared" si="0"/>
        <v>0</v>
      </c>
      <c r="G57" s="21">
        <v>0</v>
      </c>
      <c r="H57" s="22">
        <v>0</v>
      </c>
      <c r="I57" s="22">
        <v>0</v>
      </c>
      <c r="J57" s="22">
        <f t="shared" si="1"/>
        <v>0</v>
      </c>
      <c r="L57" s="21">
        <v>0</v>
      </c>
      <c r="M57" s="22">
        <v>0</v>
      </c>
      <c r="N57" s="22">
        <v>0</v>
      </c>
      <c r="O57" s="22">
        <f t="shared" si="2"/>
        <v>0</v>
      </c>
      <c r="Q57" s="21">
        <v>0</v>
      </c>
      <c r="R57" s="22">
        <v>0</v>
      </c>
      <c r="S57" s="22">
        <v>0</v>
      </c>
      <c r="T57" s="22">
        <f t="shared" si="3"/>
        <v>0</v>
      </c>
    </row>
    <row r="59" spans="1:20" ht="12.75">
      <c r="A59" s="3" t="s">
        <v>93</v>
      </c>
      <c r="B59" s="24">
        <v>0.2</v>
      </c>
      <c r="C59" s="24">
        <v>0.2</v>
      </c>
      <c r="D59" s="24">
        <v>0.2</v>
      </c>
      <c r="E59" s="24">
        <v>0.2</v>
      </c>
      <c r="G59" s="24">
        <v>0.2</v>
      </c>
      <c r="H59" s="24">
        <v>0.2</v>
      </c>
      <c r="I59" s="24">
        <v>0.2</v>
      </c>
      <c r="J59" s="24">
        <v>0.2</v>
      </c>
      <c r="L59" s="24">
        <v>0.2</v>
      </c>
      <c r="M59" s="24">
        <v>0.2</v>
      </c>
      <c r="N59" s="24">
        <v>0.2</v>
      </c>
      <c r="O59" s="24">
        <v>0.2</v>
      </c>
      <c r="Q59" s="24">
        <v>0.2</v>
      </c>
      <c r="R59" s="24">
        <v>0.2</v>
      </c>
      <c r="S59" s="24">
        <v>0.2</v>
      </c>
      <c r="T59" s="24">
        <v>0.2</v>
      </c>
    </row>
    <row r="60" spans="1:20" ht="12.75">
      <c r="A60" s="3" t="s">
        <v>94</v>
      </c>
      <c r="B60" s="25"/>
      <c r="C60" s="24">
        <v>0.03</v>
      </c>
      <c r="D60" s="24">
        <v>0.03</v>
      </c>
      <c r="E60" s="24">
        <v>0.03</v>
      </c>
      <c r="G60" s="25"/>
      <c r="H60" s="24">
        <v>0.03</v>
      </c>
      <c r="I60" s="24">
        <v>0.03</v>
      </c>
      <c r="J60" s="24">
        <v>0.03</v>
      </c>
      <c r="L60" s="25"/>
      <c r="M60" s="24">
        <v>0.03</v>
      </c>
      <c r="N60" s="24">
        <v>0.03</v>
      </c>
      <c r="O60" s="24">
        <v>0.03</v>
      </c>
      <c r="Q60" s="25"/>
      <c r="R60" s="24">
        <v>0.03</v>
      </c>
      <c r="S60" s="24">
        <v>0.03</v>
      </c>
      <c r="T60" s="24">
        <v>0.03</v>
      </c>
    </row>
  </sheetData>
  <sheetProtection/>
  <conditionalFormatting sqref="B28:E28 G28:J28 B20:E20 G20:J20 L28:O28 L20:O20 Q28:T28 Q20:T20">
    <cfRule type="cellIs" priority="1" dxfId="0" operator="greaterThan" stopIfTrue="1">
      <formula>1</formula>
    </cfRule>
    <cfRule type="cellIs" priority="2" dxfId="0" operator="lessThan" stopIfTrue="1">
      <formula>1</formula>
    </cfRule>
  </conditionalFormatting>
  <dataValidations count="2">
    <dataValidation type="list" allowBlank="1" showErrorMessage="1" prompt="Select position from pull-down list" sqref="A50:A53 A55:A57">
      <formula1>$A$91:$A$102</formula1>
    </dataValidation>
    <dataValidation type="list" allowBlank="1" prompt="Select position from pull-down list" sqref="A54">
      <formula1>$A$91:$A$103</formula1>
    </dataValidation>
  </dataValidations>
  <printOptions/>
  <pageMargins left="0.25" right="0.17" top="0.58" bottom="0.57" header="0.5" footer="0.5"/>
  <pageSetup fitToHeight="1" fitToWidth="1" horizontalDpi="600" verticalDpi="600" orientation="landscape" scale="62" r:id="rId1"/>
</worksheet>
</file>

<file path=xl/worksheets/sheet4.xml><?xml version="1.0" encoding="utf-8"?>
<worksheet xmlns="http://schemas.openxmlformats.org/spreadsheetml/2006/main" xmlns:r="http://schemas.openxmlformats.org/officeDocument/2006/relationships">
  <sheetPr codeName="Sheet3"/>
  <dimension ref="A2:E29"/>
  <sheetViews>
    <sheetView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B8" sqref="B8"/>
    </sheetView>
  </sheetViews>
  <sheetFormatPr defaultColWidth="9.140625" defaultRowHeight="12.75"/>
  <cols>
    <col min="1" max="1" width="23.57421875" style="50" bestFit="1" customWidth="1"/>
    <col min="2" max="5" width="11.57421875" style="50" bestFit="1" customWidth="1"/>
    <col min="6" max="13" width="9.140625" style="50" customWidth="1"/>
    <col min="14" max="16384" width="9.140625" style="2" customWidth="1"/>
  </cols>
  <sheetData>
    <row r="2" spans="1:5" ht="15">
      <c r="A2" s="51" t="str">
        <f>'Data Input'!B4</f>
        <v>TCHF School Test</v>
      </c>
      <c r="B2" s="52"/>
      <c r="C2" s="52"/>
      <c r="D2" s="52"/>
      <c r="E2" s="52"/>
    </row>
    <row r="3" spans="1:5" ht="12.75">
      <c r="A3" s="52"/>
      <c r="B3" s="52"/>
      <c r="C3" s="52"/>
      <c r="D3" s="52"/>
      <c r="E3" s="52"/>
    </row>
    <row r="4" spans="1:5" ht="15">
      <c r="A4" s="51" t="s">
        <v>89</v>
      </c>
      <c r="B4" s="52"/>
      <c r="C4" s="52"/>
      <c r="D4" s="52"/>
      <c r="E4" s="52"/>
    </row>
    <row r="6" spans="2:5" ht="12.75">
      <c r="B6" s="53" t="s">
        <v>17</v>
      </c>
      <c r="C6" s="53" t="s">
        <v>18</v>
      </c>
      <c r="D6" s="53" t="s">
        <v>19</v>
      </c>
      <c r="E6" s="53" t="s">
        <v>91</v>
      </c>
    </row>
    <row r="8" spans="1:5" ht="12.75">
      <c r="A8" s="50" t="s">
        <v>46</v>
      </c>
      <c r="B8" s="54">
        <v>0</v>
      </c>
      <c r="C8" s="54">
        <v>0</v>
      </c>
      <c r="D8" s="54">
        <v>0</v>
      </c>
      <c r="E8" s="54">
        <v>0</v>
      </c>
    </row>
    <row r="9" spans="1:5" ht="12.75">
      <c r="A9" s="50" t="s">
        <v>47</v>
      </c>
      <c r="B9" s="54">
        <v>3000</v>
      </c>
      <c r="C9" s="54">
        <v>3000</v>
      </c>
      <c r="D9" s="54">
        <v>3000</v>
      </c>
      <c r="E9" s="54">
        <v>3000</v>
      </c>
    </row>
    <row r="10" spans="1:5" ht="12.75">
      <c r="A10" s="50" t="s">
        <v>49</v>
      </c>
      <c r="B10" s="54">
        <v>0</v>
      </c>
      <c r="C10" s="54">
        <v>0</v>
      </c>
      <c r="D10" s="54">
        <v>0</v>
      </c>
      <c r="E10" s="54">
        <v>0</v>
      </c>
    </row>
    <row r="11" spans="1:5" ht="12.75">
      <c r="A11" s="50" t="s">
        <v>62</v>
      </c>
      <c r="B11" s="54">
        <v>0</v>
      </c>
      <c r="C11" s="54">
        <v>0</v>
      </c>
      <c r="D11" s="54">
        <v>0</v>
      </c>
      <c r="E11" s="54">
        <v>0</v>
      </c>
    </row>
    <row r="12" spans="1:5" ht="12.75">
      <c r="A12" s="50" t="s">
        <v>50</v>
      </c>
      <c r="B12" s="54">
        <v>500</v>
      </c>
      <c r="C12" s="54">
        <v>500</v>
      </c>
      <c r="D12" s="54">
        <v>500</v>
      </c>
      <c r="E12" s="54">
        <v>500</v>
      </c>
    </row>
    <row r="13" spans="1:5" ht="12.75">
      <c r="A13" s="55" t="s">
        <v>63</v>
      </c>
      <c r="B13" s="91">
        <f>SUM(B8:B12)</f>
        <v>3500</v>
      </c>
      <c r="C13" s="91">
        <f>SUM(C8:C12)</f>
        <v>3500</v>
      </c>
      <c r="D13" s="91">
        <f>SUM(D8:D12)</f>
        <v>3500</v>
      </c>
      <c r="E13" s="91">
        <f>SUM(E8:E12)</f>
        <v>3500</v>
      </c>
    </row>
    <row r="14" spans="1:5" ht="12.75">
      <c r="A14" s="57"/>
      <c r="B14" s="58"/>
      <c r="C14" s="58"/>
      <c r="D14" s="58"/>
      <c r="E14" s="58"/>
    </row>
    <row r="15" spans="1:5" ht="12.75">
      <c r="A15" s="50" t="s">
        <v>44</v>
      </c>
      <c r="B15" s="54">
        <v>2000</v>
      </c>
      <c r="C15" s="54">
        <v>2000</v>
      </c>
      <c r="D15" s="54">
        <v>2000</v>
      </c>
      <c r="E15" s="54">
        <v>2000</v>
      </c>
    </row>
    <row r="16" spans="1:5" ht="12.75">
      <c r="A16" s="50" t="s">
        <v>80</v>
      </c>
      <c r="B16" s="54">
        <v>1750</v>
      </c>
      <c r="C16" s="54">
        <v>1750</v>
      </c>
      <c r="D16" s="54">
        <v>1750</v>
      </c>
      <c r="E16" s="54">
        <v>1750</v>
      </c>
    </row>
    <row r="17" spans="1:5" ht="12.75">
      <c r="A17" s="50" t="s">
        <v>88</v>
      </c>
      <c r="B17" s="54">
        <v>2000</v>
      </c>
      <c r="C17" s="54">
        <v>2000</v>
      </c>
      <c r="D17" s="54">
        <v>2000</v>
      </c>
      <c r="E17" s="54">
        <v>2000</v>
      </c>
    </row>
    <row r="18" spans="1:5" ht="12.75">
      <c r="A18" s="50" t="s">
        <v>59</v>
      </c>
      <c r="B18" s="54">
        <v>500</v>
      </c>
      <c r="C18" s="54">
        <v>500</v>
      </c>
      <c r="D18" s="54">
        <v>500</v>
      </c>
      <c r="E18" s="54">
        <v>500</v>
      </c>
    </row>
    <row r="19" spans="1:5" ht="12.75">
      <c r="A19" s="50" t="s">
        <v>81</v>
      </c>
      <c r="B19" s="54">
        <v>10000</v>
      </c>
      <c r="C19" s="54">
        <v>10000</v>
      </c>
      <c r="D19" s="54">
        <v>10000</v>
      </c>
      <c r="E19" s="54">
        <v>10000</v>
      </c>
    </row>
    <row r="20" spans="1:5" ht="12.75">
      <c r="A20" s="50" t="s">
        <v>51</v>
      </c>
      <c r="B20" s="54">
        <v>250</v>
      </c>
      <c r="C20" s="54">
        <v>250</v>
      </c>
      <c r="D20" s="54">
        <v>250</v>
      </c>
      <c r="E20" s="54">
        <v>250</v>
      </c>
    </row>
    <row r="21" spans="1:5" ht="12.75">
      <c r="A21" s="50" t="s">
        <v>78</v>
      </c>
      <c r="B21" s="54">
        <v>5000</v>
      </c>
      <c r="C21" s="54">
        <v>5000</v>
      </c>
      <c r="D21" s="54">
        <v>5000</v>
      </c>
      <c r="E21" s="54">
        <v>5000</v>
      </c>
    </row>
    <row r="22" spans="1:5" ht="12.75">
      <c r="A22" s="50" t="s">
        <v>58</v>
      </c>
      <c r="B22" s="54">
        <v>0</v>
      </c>
      <c r="C22" s="54">
        <v>0</v>
      </c>
      <c r="D22" s="54">
        <v>0</v>
      </c>
      <c r="E22" s="54">
        <v>0</v>
      </c>
    </row>
    <row r="23" spans="1:5" ht="12.75">
      <c r="A23" s="50" t="s">
        <v>45</v>
      </c>
      <c r="B23" s="54">
        <v>0</v>
      </c>
      <c r="C23" s="54">
        <v>0</v>
      </c>
      <c r="D23" s="54">
        <v>0</v>
      </c>
      <c r="E23" s="54">
        <v>0</v>
      </c>
    </row>
    <row r="24" spans="1:5" ht="12.75">
      <c r="A24" s="50" t="s">
        <v>172</v>
      </c>
      <c r="B24" s="54">
        <v>0</v>
      </c>
      <c r="C24" s="54">
        <v>0</v>
      </c>
      <c r="D24" s="54">
        <v>0</v>
      </c>
      <c r="E24" s="54">
        <v>0</v>
      </c>
    </row>
    <row r="25" spans="1:5" ht="12.75">
      <c r="A25" s="55" t="s">
        <v>65</v>
      </c>
      <c r="B25" s="91">
        <f>SUM(B15:B24)</f>
        <v>21500</v>
      </c>
      <c r="C25" s="91">
        <f>SUM(C15:C24)</f>
        <v>21500</v>
      </c>
      <c r="D25" s="91">
        <f>SUM(D15:D24)</f>
        <v>21500</v>
      </c>
      <c r="E25" s="91">
        <f>SUM(E15:E24)</f>
        <v>21500</v>
      </c>
    </row>
    <row r="26" spans="2:5" ht="12.75">
      <c r="B26" s="59"/>
      <c r="C26" s="59"/>
      <c r="D26" s="59"/>
      <c r="E26" s="59"/>
    </row>
    <row r="27" spans="1:5" ht="12.75">
      <c r="A27" s="50" t="s">
        <v>48</v>
      </c>
      <c r="B27" s="54">
        <v>12000</v>
      </c>
      <c r="C27" s="54">
        <v>12000</v>
      </c>
      <c r="D27" s="54">
        <v>12000</v>
      </c>
      <c r="E27" s="54">
        <v>12000</v>
      </c>
    </row>
    <row r="28" spans="2:5" ht="12.75">
      <c r="B28" s="59"/>
      <c r="C28" s="59"/>
      <c r="D28" s="59"/>
      <c r="E28" s="59"/>
    </row>
    <row r="29" spans="1:5" ht="13.5" thickBot="1">
      <c r="A29" s="55" t="s">
        <v>64</v>
      </c>
      <c r="B29" s="92">
        <f>B13+B25+B27</f>
        <v>37000</v>
      </c>
      <c r="C29" s="90">
        <f>C13+C25+C27</f>
        <v>37000</v>
      </c>
      <c r="D29" s="89">
        <f>D13+D25+D27</f>
        <v>37000</v>
      </c>
      <c r="E29" s="92">
        <f>E13+E25+E27</f>
        <v>37000</v>
      </c>
    </row>
    <row r="30" ht="13.5" thickTop="1"/>
  </sheetData>
  <sheetProtection/>
  <printOptions horizontalCentered="1" verticalCentered="1"/>
  <pageMargins left="0.75" right="0.75" top="0.77" bottom="0.7" header="0.5" footer="0.5"/>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sheetPr codeName="Sheet7"/>
  <dimension ref="A2:E35"/>
  <sheetViews>
    <sheetView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B14" sqref="B14"/>
    </sheetView>
  </sheetViews>
  <sheetFormatPr defaultColWidth="9.140625" defaultRowHeight="12.75"/>
  <cols>
    <col min="1" max="1" width="23.57421875" style="50" bestFit="1" customWidth="1"/>
    <col min="2" max="5" width="11.57421875" style="50" bestFit="1" customWidth="1"/>
    <col min="6" max="13" width="9.140625" style="50" customWidth="1"/>
    <col min="14" max="16384" width="9.140625" style="2" customWidth="1"/>
  </cols>
  <sheetData>
    <row r="2" spans="1:5" ht="15">
      <c r="A2" s="51" t="str">
        <f>'Data Input'!B4</f>
        <v>TCHF School Test</v>
      </c>
      <c r="B2" s="52"/>
      <c r="C2" s="52"/>
      <c r="D2" s="52"/>
      <c r="E2" s="52"/>
    </row>
    <row r="3" spans="1:5" ht="12.75">
      <c r="A3" s="52"/>
      <c r="B3" s="52"/>
      <c r="C3" s="52"/>
      <c r="D3" s="52"/>
      <c r="E3" s="52"/>
    </row>
    <row r="4" spans="1:5" ht="15">
      <c r="A4" s="51" t="s">
        <v>97</v>
      </c>
      <c r="B4" s="52"/>
      <c r="C4" s="52"/>
      <c r="D4" s="52"/>
      <c r="E4" s="52"/>
    </row>
    <row r="6" spans="2:5" ht="12.75">
      <c r="B6" s="53" t="s">
        <v>17</v>
      </c>
      <c r="C6" s="53" t="s">
        <v>18</v>
      </c>
      <c r="D6" s="53" t="s">
        <v>19</v>
      </c>
      <c r="E6" s="53" t="s">
        <v>91</v>
      </c>
    </row>
    <row r="7" spans="1:5" ht="12.75">
      <c r="A7" s="105" t="s">
        <v>149</v>
      </c>
      <c r="B7" s="54">
        <v>0</v>
      </c>
      <c r="C7" s="54">
        <v>0</v>
      </c>
      <c r="D7" s="54">
        <v>0</v>
      </c>
      <c r="E7" s="54">
        <v>0</v>
      </c>
    </row>
    <row r="8" spans="1:5" ht="12.75">
      <c r="A8" s="105" t="s">
        <v>149</v>
      </c>
      <c r="B8" s="54">
        <v>0</v>
      </c>
      <c r="C8" s="54">
        <v>0</v>
      </c>
      <c r="D8" s="54">
        <v>0</v>
      </c>
      <c r="E8" s="54">
        <v>0</v>
      </c>
    </row>
    <row r="9" spans="1:5" ht="12.75">
      <c r="A9" s="105" t="s">
        <v>149</v>
      </c>
      <c r="B9" s="54">
        <v>0</v>
      </c>
      <c r="C9" s="54">
        <v>0</v>
      </c>
      <c r="D9" s="54">
        <v>0</v>
      </c>
      <c r="E9" s="54">
        <v>0</v>
      </c>
    </row>
    <row r="10" spans="1:5" ht="12.75">
      <c r="A10" s="105" t="s">
        <v>149</v>
      </c>
      <c r="B10" s="54">
        <v>0</v>
      </c>
      <c r="C10" s="54">
        <v>0</v>
      </c>
      <c r="D10" s="54">
        <v>0</v>
      </c>
      <c r="E10" s="54">
        <v>0</v>
      </c>
    </row>
    <row r="11" spans="1:5" ht="12.75">
      <c r="A11" s="105" t="s">
        <v>149</v>
      </c>
      <c r="B11" s="54">
        <v>0</v>
      </c>
      <c r="C11" s="54">
        <v>0</v>
      </c>
      <c r="D11" s="54">
        <v>0</v>
      </c>
      <c r="E11" s="54">
        <v>0</v>
      </c>
    </row>
    <row r="12" spans="1:5" ht="12.75">
      <c r="A12" s="55" t="s">
        <v>148</v>
      </c>
      <c r="B12" s="91">
        <f>SUM(B7:B11)</f>
        <v>0</v>
      </c>
      <c r="C12" s="91">
        <f>SUM(C7:C11)</f>
        <v>0</v>
      </c>
      <c r="D12" s="91">
        <f>SUM(D7:D11)</f>
        <v>0</v>
      </c>
      <c r="E12" s="91">
        <f>SUM(E7:E11)</f>
        <v>0</v>
      </c>
    </row>
    <row r="13" spans="2:5" ht="12.75">
      <c r="B13" s="104"/>
      <c r="C13" s="104"/>
      <c r="D13" s="104"/>
      <c r="E13" s="104"/>
    </row>
    <row r="14" spans="1:5" ht="12.75">
      <c r="A14" s="50" t="s">
        <v>46</v>
      </c>
      <c r="B14" s="54">
        <v>0</v>
      </c>
      <c r="C14" s="54">
        <v>0</v>
      </c>
      <c r="D14" s="54">
        <v>0</v>
      </c>
      <c r="E14" s="54">
        <v>0</v>
      </c>
    </row>
    <row r="15" spans="1:5" ht="12.75">
      <c r="A15" s="50" t="s">
        <v>47</v>
      </c>
      <c r="B15" s="54">
        <v>0</v>
      </c>
      <c r="C15" s="54">
        <v>0</v>
      </c>
      <c r="D15" s="54">
        <v>0</v>
      </c>
      <c r="E15" s="54">
        <v>0</v>
      </c>
    </row>
    <row r="16" spans="1:5" ht="12.75">
      <c r="A16" s="50" t="s">
        <v>49</v>
      </c>
      <c r="B16" s="54">
        <v>0</v>
      </c>
      <c r="C16" s="54">
        <v>0</v>
      </c>
      <c r="D16" s="54">
        <v>0</v>
      </c>
      <c r="E16" s="54">
        <v>0</v>
      </c>
    </row>
    <row r="17" spans="1:5" ht="12.75">
      <c r="A17" s="50" t="s">
        <v>62</v>
      </c>
      <c r="B17" s="54">
        <v>0</v>
      </c>
      <c r="C17" s="54">
        <v>0</v>
      </c>
      <c r="D17" s="54">
        <v>0</v>
      </c>
      <c r="E17" s="54">
        <v>0</v>
      </c>
    </row>
    <row r="18" spans="1:5" ht="12.75">
      <c r="A18" s="50" t="s">
        <v>50</v>
      </c>
      <c r="B18" s="54">
        <v>0</v>
      </c>
      <c r="C18" s="54">
        <v>0</v>
      </c>
      <c r="D18" s="54">
        <v>0</v>
      </c>
      <c r="E18" s="54">
        <v>0</v>
      </c>
    </row>
    <row r="19" spans="1:5" ht="12.75">
      <c r="A19" s="55" t="s">
        <v>63</v>
      </c>
      <c r="B19" s="91">
        <f>SUM(B14:B18)</f>
        <v>0</v>
      </c>
      <c r="C19" s="91">
        <f>SUM(C14:C18)</f>
        <v>0</v>
      </c>
      <c r="D19" s="91">
        <f>SUM(D14:D18)</f>
        <v>0</v>
      </c>
      <c r="E19" s="91">
        <f>SUM(E14:E18)</f>
        <v>0</v>
      </c>
    </row>
    <row r="20" spans="1:5" ht="12.75">
      <c r="A20" s="57"/>
      <c r="B20" s="56"/>
      <c r="C20" s="56"/>
      <c r="D20" s="56"/>
      <c r="E20" s="56"/>
    </row>
    <row r="21" spans="1:5" ht="12.75">
      <c r="A21" s="50" t="s">
        <v>44</v>
      </c>
      <c r="B21" s="54">
        <v>0</v>
      </c>
      <c r="C21" s="54">
        <v>0</v>
      </c>
      <c r="D21" s="54">
        <v>0</v>
      </c>
      <c r="E21" s="54">
        <v>0</v>
      </c>
    </row>
    <row r="22" spans="1:5" ht="12.75">
      <c r="A22" s="50" t="s">
        <v>80</v>
      </c>
      <c r="B22" s="54">
        <v>0</v>
      </c>
      <c r="C22" s="54">
        <v>0</v>
      </c>
      <c r="D22" s="54">
        <v>0</v>
      </c>
      <c r="E22" s="54">
        <v>0</v>
      </c>
    </row>
    <row r="23" spans="1:5" ht="12.75">
      <c r="A23" s="50" t="s">
        <v>88</v>
      </c>
      <c r="B23" s="54">
        <v>0</v>
      </c>
      <c r="C23" s="54">
        <v>0</v>
      </c>
      <c r="D23" s="54">
        <v>0</v>
      </c>
      <c r="E23" s="54">
        <v>0</v>
      </c>
    </row>
    <row r="24" spans="1:5" ht="12.75">
      <c r="A24" s="50" t="s">
        <v>59</v>
      </c>
      <c r="B24" s="54">
        <v>0</v>
      </c>
      <c r="C24" s="54">
        <v>0</v>
      </c>
      <c r="D24" s="54">
        <v>0</v>
      </c>
      <c r="E24" s="54">
        <v>0</v>
      </c>
    </row>
    <row r="25" spans="1:5" ht="12.75">
      <c r="A25" s="50" t="s">
        <v>81</v>
      </c>
      <c r="B25" s="54">
        <v>0</v>
      </c>
      <c r="C25" s="54">
        <v>0</v>
      </c>
      <c r="D25" s="54">
        <v>0</v>
      </c>
      <c r="E25" s="54">
        <v>0</v>
      </c>
    </row>
    <row r="26" spans="1:5" ht="12.75">
      <c r="A26" s="50" t="s">
        <v>51</v>
      </c>
      <c r="B26" s="54">
        <v>0</v>
      </c>
      <c r="C26" s="54">
        <v>0</v>
      </c>
      <c r="D26" s="54">
        <v>0</v>
      </c>
      <c r="E26" s="54">
        <v>0</v>
      </c>
    </row>
    <row r="27" spans="1:5" ht="12.75">
      <c r="A27" s="50" t="s">
        <v>78</v>
      </c>
      <c r="B27" s="54">
        <v>0</v>
      </c>
      <c r="C27" s="54">
        <v>0</v>
      </c>
      <c r="D27" s="54">
        <v>0</v>
      </c>
      <c r="E27" s="54">
        <v>0</v>
      </c>
    </row>
    <row r="28" spans="1:5" ht="12.75">
      <c r="A28" s="50" t="s">
        <v>58</v>
      </c>
      <c r="B28" s="54">
        <v>0</v>
      </c>
      <c r="C28" s="54">
        <v>0</v>
      </c>
      <c r="D28" s="54">
        <v>0</v>
      </c>
      <c r="E28" s="54">
        <v>0</v>
      </c>
    </row>
    <row r="29" spans="1:5" ht="12.75">
      <c r="A29" s="50" t="s">
        <v>45</v>
      </c>
      <c r="B29" s="54">
        <v>0</v>
      </c>
      <c r="C29" s="54">
        <v>0</v>
      </c>
      <c r="D29" s="54">
        <v>0</v>
      </c>
      <c r="E29" s="54">
        <v>0</v>
      </c>
    </row>
    <row r="30" spans="1:5" ht="12.75">
      <c r="A30" s="50" t="s">
        <v>172</v>
      </c>
      <c r="B30" s="54">
        <v>0</v>
      </c>
      <c r="C30" s="54">
        <v>0</v>
      </c>
      <c r="D30" s="54">
        <v>0</v>
      </c>
      <c r="E30" s="54">
        <v>0</v>
      </c>
    </row>
    <row r="31" spans="1:5" ht="12.75">
      <c r="A31" s="55" t="s">
        <v>65</v>
      </c>
      <c r="B31" s="91">
        <f>SUM(B21:B30)</f>
        <v>0</v>
      </c>
      <c r="C31" s="91">
        <f>SUM(C21:C30)</f>
        <v>0</v>
      </c>
      <c r="D31" s="91">
        <f>SUM(D21:D30)</f>
        <v>0</v>
      </c>
      <c r="E31" s="91">
        <f>SUM(E21:E30)</f>
        <v>0</v>
      </c>
    </row>
    <row r="32" spans="2:5" ht="12.75">
      <c r="B32" s="93"/>
      <c r="C32" s="93"/>
      <c r="D32" s="93"/>
      <c r="E32" s="93"/>
    </row>
    <row r="33" spans="1:5" ht="12.75">
      <c r="A33" s="50" t="s">
        <v>48</v>
      </c>
      <c r="B33" s="54">
        <v>0</v>
      </c>
      <c r="C33" s="54">
        <v>0</v>
      </c>
      <c r="D33" s="54">
        <v>0</v>
      </c>
      <c r="E33" s="54">
        <v>0</v>
      </c>
    </row>
    <row r="34" spans="2:5" ht="12.75">
      <c r="B34" s="93"/>
      <c r="C34" s="93"/>
      <c r="D34" s="93"/>
      <c r="E34" s="93"/>
    </row>
    <row r="35" spans="1:5" ht="13.5" thickBot="1">
      <c r="A35" s="55" t="s">
        <v>98</v>
      </c>
      <c r="B35" s="92">
        <f>B12+B19+B31+B33</f>
        <v>0</v>
      </c>
      <c r="C35" s="92">
        <f>C12+C19+C31+C33</f>
        <v>0</v>
      </c>
      <c r="D35" s="92">
        <f>D12+D19+D31+D33</f>
        <v>0</v>
      </c>
      <c r="E35" s="92">
        <f>E12+E19+E31+E33</f>
        <v>0</v>
      </c>
    </row>
    <row r="36" ht="13.5" thickTop="1"/>
  </sheetData>
  <sheetProtection/>
  <printOptions horizontalCentered="1" verticalCentered="1"/>
  <pageMargins left="0.75" right="0.75" top="0.77" bottom="0.7" header="0.5" footer="0.5"/>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G91"/>
  <sheetViews>
    <sheetView zoomScale="85" zoomScaleNormal="85" zoomScalePageLayoutView="0" workbookViewId="0" topLeftCell="A1">
      <pane xSplit="2" ySplit="4" topLeftCell="C43" activePane="bottomRight" state="frozen"/>
      <selection pane="topLeft" activeCell="A1" sqref="A1"/>
      <selection pane="topRight" activeCell="C1" sqref="C1"/>
      <selection pane="bottomLeft" activeCell="A5" sqref="A5"/>
      <selection pane="bottomRight" activeCell="A45" sqref="A45"/>
    </sheetView>
  </sheetViews>
  <sheetFormatPr defaultColWidth="9.140625" defaultRowHeight="12.75" outlineLevelRow="1"/>
  <cols>
    <col min="1" max="1" width="27.28125" style="61" customWidth="1"/>
    <col min="2" max="2" width="2.8515625" style="61" customWidth="1"/>
    <col min="3" max="3" width="13.7109375" style="61" bestFit="1" customWidth="1"/>
    <col min="4" max="4" width="13.00390625" style="61" bestFit="1" customWidth="1"/>
    <col min="5" max="6" width="13.7109375" style="61" bestFit="1" customWidth="1"/>
    <col min="7" max="7" width="1.421875" style="95" customWidth="1"/>
    <col min="8" max="8" width="10.8515625" style="61" customWidth="1"/>
    <col min="9" max="15" width="9.140625" style="61" customWidth="1"/>
  </cols>
  <sheetData>
    <row r="1" spans="1:7" ht="15">
      <c r="A1" s="60" t="str">
        <f>'Data Input'!B4</f>
        <v>TCHF School Test</v>
      </c>
      <c r="B1" s="60"/>
      <c r="C1" s="60"/>
      <c r="D1" s="60"/>
      <c r="E1" s="60"/>
      <c r="F1" s="60"/>
      <c r="G1" s="94"/>
    </row>
    <row r="2" spans="1:6" ht="12.75">
      <c r="A2" s="87" t="s">
        <v>139</v>
      </c>
      <c r="B2" s="88"/>
      <c r="C2" s="88"/>
      <c r="D2" s="88"/>
      <c r="E2" s="88"/>
      <c r="F2" s="88"/>
    </row>
    <row r="3" ht="12.75"/>
    <row r="4" spans="3:7" ht="12.75">
      <c r="C4" s="62" t="s">
        <v>17</v>
      </c>
      <c r="D4" s="62" t="s">
        <v>18</v>
      </c>
      <c r="E4" s="62" t="s">
        <v>19</v>
      </c>
      <c r="F4" s="62" t="s">
        <v>91</v>
      </c>
      <c r="G4" s="96"/>
    </row>
    <row r="5" ht="12.75" hidden="1" outlineLevel="1">
      <c r="A5" s="63" t="s">
        <v>152</v>
      </c>
    </row>
    <row r="6" spans="1:7" ht="12.75" hidden="1" outlineLevel="1">
      <c r="A6" s="64" t="s">
        <v>8</v>
      </c>
      <c r="C6" s="65">
        <f>'Data Input'!B$11*'Data Input'!B15</f>
        <v>979.6</v>
      </c>
      <c r="D6" s="65">
        <f>'Data Input'!C$11*'Data Input'!C15</f>
        <v>1175.52</v>
      </c>
      <c r="E6" s="65">
        <f>'Data Input'!D$11*'Data Input'!D15</f>
        <v>1273.48</v>
      </c>
      <c r="F6" s="65">
        <f>'Data Input'!E$11*'Data Input'!E15</f>
        <v>1371.44</v>
      </c>
      <c r="G6" s="97"/>
    </row>
    <row r="7" spans="1:7" ht="12.75" hidden="1" outlineLevel="1">
      <c r="A7" s="64" t="s">
        <v>9</v>
      </c>
      <c r="C7" s="65">
        <f>'Data Input'!B$11*'Data Input'!B16</f>
        <v>37.199999999999996</v>
      </c>
      <c r="D7" s="65">
        <f>'Data Input'!C$11*'Data Input'!C16</f>
        <v>44.64</v>
      </c>
      <c r="E7" s="65">
        <f>'Data Input'!D$11*'Data Input'!D16</f>
        <v>48.36</v>
      </c>
      <c r="F7" s="65">
        <f>'Data Input'!E$11*'Data Input'!E16</f>
        <v>52.08</v>
      </c>
      <c r="G7" s="97"/>
    </row>
    <row r="8" spans="1:7" ht="12.75" hidden="1" outlineLevel="1">
      <c r="A8" s="64" t="s">
        <v>30</v>
      </c>
      <c r="C8" s="65">
        <f>'Data Input'!B$11*'Data Input'!B17</f>
        <v>223.2</v>
      </c>
      <c r="D8" s="65">
        <f>'Data Input'!C$11*'Data Input'!C17</f>
        <v>267.84</v>
      </c>
      <c r="E8" s="65">
        <f>'Data Input'!D$11*'Data Input'!D17</f>
        <v>290.15999999999997</v>
      </c>
      <c r="F8" s="65">
        <f>'Data Input'!E$11*'Data Input'!E17</f>
        <v>312.47999999999996</v>
      </c>
      <c r="G8" s="97"/>
    </row>
    <row r="9" spans="1:7" ht="12.75" hidden="1" outlineLevel="1">
      <c r="A9" s="66" t="s">
        <v>6</v>
      </c>
      <c r="C9" s="67">
        <f>SUM(C6:C8)</f>
        <v>1240</v>
      </c>
      <c r="D9" s="67">
        <f>SUM(D6:D8)</f>
        <v>1488</v>
      </c>
      <c r="E9" s="67">
        <f>SUM(E6:E8)</f>
        <v>1612</v>
      </c>
      <c r="F9" s="67">
        <f>SUM(F6:F8)</f>
        <v>1736</v>
      </c>
      <c r="G9" s="98"/>
    </row>
    <row r="10" spans="3:7" ht="12.75" hidden="1" outlineLevel="1">
      <c r="C10" s="68">
        <f>C9-'Data Input'!B11</f>
        <v>0</v>
      </c>
      <c r="D10" s="68">
        <f>D9-'Data Input'!C11</f>
        <v>0</v>
      </c>
      <c r="E10" s="68">
        <f>E9-'Data Input'!D11</f>
        <v>0</v>
      </c>
      <c r="F10" s="68">
        <f>F9-'Data Input'!E11</f>
        <v>0</v>
      </c>
      <c r="G10" s="99"/>
    </row>
    <row r="11" ht="12.75" hidden="1" outlineLevel="1">
      <c r="A11" s="63" t="s">
        <v>153</v>
      </c>
    </row>
    <row r="12" spans="1:7" ht="12.75" hidden="1" outlineLevel="1">
      <c r="A12" s="64" t="s">
        <v>4</v>
      </c>
      <c r="C12" s="65">
        <f>'Data Input'!B$11*'Data Input'!B21</f>
        <v>347.20000000000005</v>
      </c>
      <c r="D12" s="65">
        <f>'Data Input'!C$11*'Data Input'!C21</f>
        <v>416.64000000000004</v>
      </c>
      <c r="E12" s="65">
        <f>'Data Input'!D$11*'Data Input'!D21</f>
        <v>451.36000000000007</v>
      </c>
      <c r="F12" s="65">
        <f>'Data Input'!E$11*'Data Input'!E21</f>
        <v>486.08000000000004</v>
      </c>
      <c r="G12" s="97"/>
    </row>
    <row r="13" spans="1:7" ht="12.75" hidden="1" outlineLevel="1">
      <c r="A13" s="64" t="s">
        <v>160</v>
      </c>
      <c r="C13" s="65">
        <f>'Data Input'!B$11*'Data Input'!B22</f>
        <v>74.39999999999999</v>
      </c>
      <c r="D13" s="65">
        <f>'Data Input'!C$11*'Data Input'!C22</f>
        <v>89.28</v>
      </c>
      <c r="E13" s="65">
        <f>'Data Input'!D$11*'Data Input'!D22</f>
        <v>96.72</v>
      </c>
      <c r="F13" s="65">
        <f>'Data Input'!E$11*'Data Input'!E22</f>
        <v>104.16</v>
      </c>
      <c r="G13" s="97"/>
    </row>
    <row r="14" spans="1:7" ht="12.75" hidden="1" outlineLevel="1">
      <c r="A14" s="64" t="s">
        <v>159</v>
      </c>
      <c r="C14" s="65">
        <f>'Data Input'!B$11*'Data Input'!B23</f>
        <v>136.4</v>
      </c>
      <c r="D14" s="65">
        <f>'Data Input'!C$11*'Data Input'!C23</f>
        <v>163.68</v>
      </c>
      <c r="E14" s="65">
        <f>'Data Input'!D$11*'Data Input'!D23</f>
        <v>177.32</v>
      </c>
      <c r="F14" s="65">
        <f>'Data Input'!E$11*'Data Input'!E23</f>
        <v>190.96</v>
      </c>
      <c r="G14" s="97"/>
    </row>
    <row r="15" spans="1:7" ht="12.75" hidden="1" outlineLevel="1">
      <c r="A15" s="64" t="s">
        <v>7</v>
      </c>
      <c r="C15" s="65">
        <f>'Data Input'!B$11*'Data Input'!B24</f>
        <v>62</v>
      </c>
      <c r="D15" s="65">
        <f>'Data Input'!C$11*'Data Input'!C24</f>
        <v>74.4</v>
      </c>
      <c r="E15" s="65">
        <f>'Data Input'!D$11*'Data Input'!D24</f>
        <v>80.60000000000001</v>
      </c>
      <c r="F15" s="65">
        <f>'Data Input'!E$11*'Data Input'!E24</f>
        <v>86.80000000000001</v>
      </c>
      <c r="G15" s="97"/>
    </row>
    <row r="16" spans="1:7" ht="12.75" hidden="1" outlineLevel="1">
      <c r="A16" s="64" t="s">
        <v>5</v>
      </c>
      <c r="C16" s="65">
        <f>'Data Input'!B$11*'Data Input'!B25</f>
        <v>620</v>
      </c>
      <c r="D16" s="65">
        <f>'Data Input'!C$11*'Data Input'!C25</f>
        <v>744</v>
      </c>
      <c r="E16" s="65">
        <f>'Data Input'!D$11*'Data Input'!D25</f>
        <v>806</v>
      </c>
      <c r="F16" s="65">
        <f>'Data Input'!E$11*'Data Input'!E25</f>
        <v>868</v>
      </c>
      <c r="G16" s="97"/>
    </row>
    <row r="17" spans="1:7" ht="12.75" hidden="1" outlineLevel="1">
      <c r="A17" s="66" t="s">
        <v>6</v>
      </c>
      <c r="C17" s="69">
        <f>SUM(C12:C16)</f>
        <v>1240</v>
      </c>
      <c r="D17" s="69">
        <f>SUM(D12:D16)</f>
        <v>1488</v>
      </c>
      <c r="E17" s="69">
        <f>SUM(E12:E16)</f>
        <v>1612</v>
      </c>
      <c r="F17" s="69">
        <f>SUM(F12:F16)</f>
        <v>1736</v>
      </c>
      <c r="G17" s="100"/>
    </row>
    <row r="18" spans="3:7" ht="12.75" hidden="1" outlineLevel="1">
      <c r="C18" s="68">
        <f>C17-C9</f>
        <v>0</v>
      </c>
      <c r="D18" s="68">
        <f>D17-D9</f>
        <v>0</v>
      </c>
      <c r="E18" s="68">
        <f>E17-E9</f>
        <v>0</v>
      </c>
      <c r="F18" s="68">
        <f>F17-F9</f>
        <v>0</v>
      </c>
      <c r="G18" s="99"/>
    </row>
    <row r="19" ht="12.75" hidden="1" outlineLevel="1">
      <c r="A19" s="63" t="s">
        <v>27</v>
      </c>
    </row>
    <row r="20" spans="1:7" ht="12.75" hidden="1" outlineLevel="1">
      <c r="A20" s="64" t="s">
        <v>4</v>
      </c>
      <c r="C20" s="65">
        <f>'Data Input'!B$11*'Data Input'!B$15*'Data Input'!B21</f>
        <v>274.288</v>
      </c>
      <c r="D20" s="65">
        <f>'Data Input'!C$11*'Data Input'!C$15*'Data Input'!C21</f>
        <v>329.1456</v>
      </c>
      <c r="E20" s="65">
        <f>'Data Input'!D$11*'Data Input'!D$15*'Data Input'!D21</f>
        <v>356.5744</v>
      </c>
      <c r="F20" s="65">
        <f>'Data Input'!E$11*'Data Input'!E$15*'Data Input'!E21</f>
        <v>384.00320000000005</v>
      </c>
      <c r="G20" s="97"/>
    </row>
    <row r="21" spans="1:7" ht="12.75" hidden="1" outlineLevel="1">
      <c r="A21" s="64" t="s">
        <v>160</v>
      </c>
      <c r="C21" s="65">
        <f>'Data Input'!B$11*'Data Input'!B$15*'Data Input'!B22</f>
        <v>58.775999999999996</v>
      </c>
      <c r="D21" s="65">
        <f>'Data Input'!C$11*'Data Input'!C$15*'Data Input'!C22</f>
        <v>70.5312</v>
      </c>
      <c r="E21" s="65">
        <f>'Data Input'!D$11*'Data Input'!D$15*'Data Input'!D22</f>
        <v>76.4088</v>
      </c>
      <c r="F21" s="65">
        <f>'Data Input'!E$11*'Data Input'!E$15*'Data Input'!E22</f>
        <v>82.2864</v>
      </c>
      <c r="G21" s="97"/>
    </row>
    <row r="22" spans="1:7" ht="12.75" hidden="1" outlineLevel="1">
      <c r="A22" s="64" t="s">
        <v>159</v>
      </c>
      <c r="C22" s="65">
        <f>'Data Input'!B$11*'Data Input'!B$15*'Data Input'!B23</f>
        <v>107.756</v>
      </c>
      <c r="D22" s="65">
        <f>'Data Input'!C$11*'Data Input'!C$15*'Data Input'!C23</f>
        <v>129.3072</v>
      </c>
      <c r="E22" s="65">
        <f>'Data Input'!D$11*'Data Input'!D$15*'Data Input'!D23</f>
        <v>140.0828</v>
      </c>
      <c r="F22" s="65">
        <f>'Data Input'!E$11*'Data Input'!E$15*'Data Input'!E23</f>
        <v>150.85840000000002</v>
      </c>
      <c r="G22" s="97"/>
    </row>
    <row r="23" spans="1:7" ht="12.75" hidden="1" outlineLevel="1">
      <c r="A23" s="64" t="s">
        <v>7</v>
      </c>
      <c r="C23" s="65">
        <f>'Data Input'!B$11*'Data Input'!B$15*'Data Input'!B24</f>
        <v>48.980000000000004</v>
      </c>
      <c r="D23" s="65">
        <f>'Data Input'!C$11*'Data Input'!C$15*'Data Input'!C24</f>
        <v>58.776</v>
      </c>
      <c r="E23" s="65">
        <f>'Data Input'!D$11*'Data Input'!D$15*'Data Input'!D24</f>
        <v>63.67400000000001</v>
      </c>
      <c r="F23" s="65">
        <f>'Data Input'!E$11*'Data Input'!E$15*'Data Input'!E24</f>
        <v>68.572</v>
      </c>
      <c r="G23" s="97"/>
    </row>
    <row r="24" spans="1:7" ht="12.75" hidden="1" outlineLevel="1">
      <c r="A24" s="64" t="s">
        <v>5</v>
      </c>
      <c r="C24" s="65">
        <f>'Data Input'!B$11*'Data Input'!B$15*'Data Input'!B25</f>
        <v>489.8</v>
      </c>
      <c r="D24" s="65">
        <f>'Data Input'!C$11*'Data Input'!C$15*'Data Input'!C25</f>
        <v>587.76</v>
      </c>
      <c r="E24" s="65">
        <f>'Data Input'!D$11*'Data Input'!D$15*'Data Input'!D25</f>
        <v>636.74</v>
      </c>
      <c r="F24" s="65">
        <f>'Data Input'!E$11*'Data Input'!E$15*'Data Input'!E25</f>
        <v>685.72</v>
      </c>
      <c r="G24" s="97"/>
    </row>
    <row r="25" spans="1:7" ht="12.75" hidden="1" outlineLevel="1">
      <c r="A25" s="66" t="s">
        <v>6</v>
      </c>
      <c r="C25" s="69">
        <f>SUM(C20:C24)</f>
        <v>979.6000000000001</v>
      </c>
      <c r="D25" s="69">
        <f>SUM(D20:D24)</f>
        <v>1175.52</v>
      </c>
      <c r="E25" s="69">
        <f>SUM(E20:E24)</f>
        <v>1273.48</v>
      </c>
      <c r="F25" s="69">
        <f>SUM(F20:F24)</f>
        <v>1371.44</v>
      </c>
      <c r="G25" s="100"/>
    </row>
    <row r="26" spans="3:7" ht="12.75" hidden="1" outlineLevel="1">
      <c r="C26" s="68">
        <f>C25-C6</f>
        <v>0</v>
      </c>
      <c r="D26" s="68">
        <f>D25-D6</f>
        <v>0</v>
      </c>
      <c r="E26" s="68">
        <f>E25-E6</f>
        <v>0</v>
      </c>
      <c r="F26" s="68">
        <f>F25-F6</f>
        <v>0</v>
      </c>
      <c r="G26" s="99"/>
    </row>
    <row r="27" ht="12.75" hidden="1" outlineLevel="1">
      <c r="A27" s="63" t="s">
        <v>28</v>
      </c>
    </row>
    <row r="28" spans="1:7" ht="12.75" hidden="1" outlineLevel="1">
      <c r="A28" s="64" t="s">
        <v>4</v>
      </c>
      <c r="C28" s="65">
        <f>'Data Input'!B$11*'Data Input'!B$16*'Data Input'!B21</f>
        <v>10.416</v>
      </c>
      <c r="D28" s="65">
        <f>'Data Input'!C$11*'Data Input'!C$16*'Data Input'!C21</f>
        <v>12.499200000000002</v>
      </c>
      <c r="E28" s="65">
        <f>'Data Input'!D$11*'Data Input'!D$16*'Data Input'!D21</f>
        <v>13.5408</v>
      </c>
      <c r="F28" s="65">
        <f>'Data Input'!E$11*'Data Input'!E$16*'Data Input'!E21</f>
        <v>14.582400000000002</v>
      </c>
      <c r="G28" s="97"/>
    </row>
    <row r="29" spans="1:7" ht="12.75" hidden="1" outlineLevel="1">
      <c r="A29" s="64" t="s">
        <v>160</v>
      </c>
      <c r="C29" s="65">
        <f>'Data Input'!B$11*'Data Input'!B$16*'Data Input'!B22</f>
        <v>2.2319999999999998</v>
      </c>
      <c r="D29" s="65">
        <f>'Data Input'!C$11*'Data Input'!C$16*'Data Input'!C22</f>
        <v>2.6784</v>
      </c>
      <c r="E29" s="65">
        <f>'Data Input'!D$11*'Data Input'!D$16*'Data Input'!D22</f>
        <v>2.9015999999999997</v>
      </c>
      <c r="F29" s="65">
        <f>'Data Input'!E$11*'Data Input'!E$16*'Data Input'!E22</f>
        <v>3.1247999999999996</v>
      </c>
      <c r="G29" s="97"/>
    </row>
    <row r="30" spans="1:7" ht="12.75" hidden="1" outlineLevel="1">
      <c r="A30" s="64" t="s">
        <v>159</v>
      </c>
      <c r="C30" s="65">
        <f>'Data Input'!B$11*'Data Input'!B$16*'Data Input'!B23</f>
        <v>4.092</v>
      </c>
      <c r="D30" s="65">
        <f>'Data Input'!C$11*'Data Input'!C$16*'Data Input'!C23</f>
        <v>4.9104</v>
      </c>
      <c r="E30" s="65">
        <f>'Data Input'!D$11*'Data Input'!D$16*'Data Input'!D23</f>
        <v>5.3196</v>
      </c>
      <c r="F30" s="65">
        <f>'Data Input'!E$11*'Data Input'!E$16*'Data Input'!E23</f>
        <v>5.7288</v>
      </c>
      <c r="G30" s="97"/>
    </row>
    <row r="31" spans="1:7" ht="12.75" hidden="1" outlineLevel="1">
      <c r="A31" s="64" t="s">
        <v>7</v>
      </c>
      <c r="C31" s="65">
        <f>'Data Input'!B$11*'Data Input'!B$16*'Data Input'!B24</f>
        <v>1.8599999999999999</v>
      </c>
      <c r="D31" s="65">
        <f>'Data Input'!C$11*'Data Input'!C$16*'Data Input'!C24</f>
        <v>2.232</v>
      </c>
      <c r="E31" s="65">
        <f>'Data Input'!D$11*'Data Input'!D$16*'Data Input'!D24</f>
        <v>2.418</v>
      </c>
      <c r="F31" s="65">
        <f>'Data Input'!E$11*'Data Input'!E$16*'Data Input'!E24</f>
        <v>2.604</v>
      </c>
      <c r="G31" s="97"/>
    </row>
    <row r="32" spans="1:7" ht="12.75" hidden="1" outlineLevel="1">
      <c r="A32" s="64" t="s">
        <v>5</v>
      </c>
      <c r="C32" s="65">
        <f>'Data Input'!B$11*'Data Input'!B$16*'Data Input'!B25</f>
        <v>18.599999999999998</v>
      </c>
      <c r="D32" s="65">
        <f>'Data Input'!C$11*'Data Input'!C$16*'Data Input'!C25</f>
        <v>22.32</v>
      </c>
      <c r="E32" s="65">
        <f>'Data Input'!D$11*'Data Input'!D$16*'Data Input'!D25</f>
        <v>24.18</v>
      </c>
      <c r="F32" s="65">
        <f>'Data Input'!E$11*'Data Input'!E$16*'Data Input'!E25</f>
        <v>26.04</v>
      </c>
      <c r="G32" s="97"/>
    </row>
    <row r="33" spans="1:7" ht="12.75" hidden="1" outlineLevel="1">
      <c r="A33" s="66" t="s">
        <v>6</v>
      </c>
      <c r="C33" s="69">
        <f>SUM(C28:C32)</f>
        <v>37.199999999999996</v>
      </c>
      <c r="D33" s="69">
        <f>SUM(D28:D32)</f>
        <v>44.64</v>
      </c>
      <c r="E33" s="69">
        <f>SUM(E28:E32)</f>
        <v>48.36</v>
      </c>
      <c r="F33" s="69">
        <f>SUM(F28:F32)</f>
        <v>52.08</v>
      </c>
      <c r="G33" s="100"/>
    </row>
    <row r="34" spans="3:7" ht="12.75" hidden="1" outlineLevel="1">
      <c r="C34" s="68">
        <f>C33-C7</f>
        <v>0</v>
      </c>
      <c r="D34" s="68">
        <f>D33-D7</f>
        <v>0</v>
      </c>
      <c r="E34" s="68">
        <f>E33-E7</f>
        <v>0</v>
      </c>
      <c r="F34" s="68">
        <f>F33-F7</f>
        <v>0</v>
      </c>
      <c r="G34" s="99"/>
    </row>
    <row r="35" ht="12.75" hidden="1" outlineLevel="1">
      <c r="A35" s="63" t="s">
        <v>29</v>
      </c>
    </row>
    <row r="36" spans="1:7" ht="12.75" hidden="1" outlineLevel="1">
      <c r="A36" s="64" t="s">
        <v>4</v>
      </c>
      <c r="C36" s="65">
        <f>'Data Input'!B$11*'Data Input'!B$17*'Data Input'!B21</f>
        <v>62.496</v>
      </c>
      <c r="D36" s="65">
        <f>'Data Input'!C$11*'Data Input'!C$17*'Data Input'!C21</f>
        <v>74.9952</v>
      </c>
      <c r="E36" s="65">
        <f>'Data Input'!D$11*'Data Input'!D$17*'Data Input'!D21</f>
        <v>81.2448</v>
      </c>
      <c r="F36" s="65">
        <f>'Data Input'!E$11*'Data Input'!E$17*'Data Input'!E21</f>
        <v>87.4944</v>
      </c>
      <c r="G36" s="97"/>
    </row>
    <row r="37" spans="1:7" ht="12.75" hidden="1" outlineLevel="1">
      <c r="A37" s="64" t="s">
        <v>160</v>
      </c>
      <c r="C37" s="65">
        <f>'Data Input'!B$11*'Data Input'!B$17*'Data Input'!B22</f>
        <v>13.392</v>
      </c>
      <c r="D37" s="65">
        <f>'Data Input'!C$11*'Data Input'!C$17*'Data Input'!C22</f>
        <v>16.0704</v>
      </c>
      <c r="E37" s="65">
        <f>'Data Input'!D$11*'Data Input'!D$17*'Data Input'!D22</f>
        <v>17.409599999999998</v>
      </c>
      <c r="F37" s="65">
        <f>'Data Input'!E$11*'Data Input'!E$17*'Data Input'!E22</f>
        <v>18.748799999999996</v>
      </c>
      <c r="G37" s="97"/>
    </row>
    <row r="38" spans="1:7" ht="12.75" hidden="1" outlineLevel="1">
      <c r="A38" s="64" t="s">
        <v>159</v>
      </c>
      <c r="C38" s="65">
        <f>'Data Input'!B$11*'Data Input'!B$17*'Data Input'!B23</f>
        <v>24.552</v>
      </c>
      <c r="D38" s="65">
        <f>'Data Input'!C$11*'Data Input'!C$17*'Data Input'!C23</f>
        <v>29.4624</v>
      </c>
      <c r="E38" s="65">
        <f>'Data Input'!D$11*'Data Input'!D$17*'Data Input'!D23</f>
        <v>31.917599999999997</v>
      </c>
      <c r="F38" s="65">
        <f>'Data Input'!E$11*'Data Input'!E$17*'Data Input'!E23</f>
        <v>34.3728</v>
      </c>
      <c r="G38" s="97"/>
    </row>
    <row r="39" spans="1:7" ht="12.75" hidden="1" outlineLevel="1">
      <c r="A39" s="64" t="s">
        <v>7</v>
      </c>
      <c r="C39" s="65">
        <f>'Data Input'!B$11*'Data Input'!B$17*'Data Input'!B24</f>
        <v>11.16</v>
      </c>
      <c r="D39" s="65">
        <f>'Data Input'!C$11*'Data Input'!C$17*'Data Input'!C24</f>
        <v>13.392</v>
      </c>
      <c r="E39" s="65">
        <f>'Data Input'!D$11*'Data Input'!D$17*'Data Input'!D24</f>
        <v>14.508</v>
      </c>
      <c r="F39" s="65">
        <f>'Data Input'!E$11*'Data Input'!E$17*'Data Input'!E24</f>
        <v>15.623999999999999</v>
      </c>
      <c r="G39" s="97"/>
    </row>
    <row r="40" spans="1:7" ht="12.75" hidden="1" outlineLevel="1">
      <c r="A40" s="64" t="s">
        <v>5</v>
      </c>
      <c r="C40" s="65">
        <f>'Data Input'!B$11*'Data Input'!B$17*'Data Input'!B25</f>
        <v>111.6</v>
      </c>
      <c r="D40" s="65">
        <f>'Data Input'!C$11*'Data Input'!C$17*'Data Input'!C25</f>
        <v>133.92</v>
      </c>
      <c r="E40" s="65">
        <f>'Data Input'!D$11*'Data Input'!D$17*'Data Input'!D25</f>
        <v>145.07999999999998</v>
      </c>
      <c r="F40" s="65">
        <f>'Data Input'!E$11*'Data Input'!E$17*'Data Input'!E25</f>
        <v>156.23999999999998</v>
      </c>
      <c r="G40" s="97"/>
    </row>
    <row r="41" spans="1:7" ht="12.75" hidden="1" outlineLevel="1">
      <c r="A41" s="66" t="s">
        <v>6</v>
      </c>
      <c r="C41" s="69">
        <f>SUM(C36:C40)</f>
        <v>223.2</v>
      </c>
      <c r="D41" s="69">
        <f>SUM(D36:D40)</f>
        <v>267.84</v>
      </c>
      <c r="E41" s="69">
        <f>SUM(E36:E40)</f>
        <v>290.15999999999997</v>
      </c>
      <c r="F41" s="69">
        <f>SUM(F36:F40)</f>
        <v>312.47999999999996</v>
      </c>
      <c r="G41" s="100"/>
    </row>
    <row r="42" spans="3:7" ht="12.75" hidden="1" outlineLevel="1">
      <c r="C42" s="68">
        <f>C41-C8</f>
        <v>0</v>
      </c>
      <c r="D42" s="68">
        <f>D41-D8</f>
        <v>0</v>
      </c>
      <c r="E42" s="68">
        <f>E41-E8</f>
        <v>0</v>
      </c>
      <c r="F42" s="68">
        <f>F41-F8</f>
        <v>0</v>
      </c>
      <c r="G42" s="99"/>
    </row>
    <row r="43" ht="12.75" collapsed="1"/>
    <row r="44" ht="12.75">
      <c r="A44" s="70" t="s">
        <v>22</v>
      </c>
    </row>
    <row r="45" spans="1:7" ht="12.75">
      <c r="A45" s="61" t="s">
        <v>168</v>
      </c>
      <c r="C45" s="65">
        <f>'Data Input'!B42</f>
        <v>26180.032636363645</v>
      </c>
      <c r="D45" s="65">
        <f>'Data Input'!C42</f>
        <v>40429.92381818182</v>
      </c>
      <c r="E45" s="65">
        <f>'Data Input'!D42</f>
        <v>48681.60499090909</v>
      </c>
      <c r="F45" s="65">
        <f>'Data Input'!E42</f>
        <v>57684.443218181834</v>
      </c>
      <c r="G45" s="97"/>
    </row>
    <row r="46" spans="1:7" ht="12.75">
      <c r="A46" s="61" t="s">
        <v>23</v>
      </c>
      <c r="C46" s="65">
        <f>'In-Kind'!B35</f>
        <v>0</v>
      </c>
      <c r="D46" s="65">
        <f>'In-Kind'!C35</f>
        <v>0</v>
      </c>
      <c r="E46" s="65">
        <f>'In-Kind'!D35</f>
        <v>0</v>
      </c>
      <c r="F46" s="65">
        <f>'In-Kind'!E35</f>
        <v>0</v>
      </c>
      <c r="G46" s="97"/>
    </row>
    <row r="47" spans="1:7" ht="12.75">
      <c r="A47" s="61" t="s">
        <v>52</v>
      </c>
      <c r="C47" s="65">
        <f>'Data Input'!B44</f>
        <v>17223.705681818188</v>
      </c>
      <c r="D47" s="65">
        <f>'Data Input'!C44</f>
        <v>26598.634090909094</v>
      </c>
      <c r="E47" s="65">
        <f>'Data Input'!D44</f>
        <v>32027.37170454545</v>
      </c>
      <c r="F47" s="65">
        <f>'Data Input'!E44</f>
        <v>37950.2915909091</v>
      </c>
      <c r="G47" s="97"/>
    </row>
    <row r="48" spans="1:7" ht="12.75">
      <c r="A48" s="63" t="s">
        <v>24</v>
      </c>
      <c r="C48" s="69">
        <f>SUM(C45:C47)</f>
        <v>43403.73831818183</v>
      </c>
      <c r="D48" s="69">
        <f>SUM(D45:D47)</f>
        <v>67028.55790909092</v>
      </c>
      <c r="E48" s="69">
        <f>SUM(E45:E47)</f>
        <v>80708.97669545453</v>
      </c>
      <c r="F48" s="69">
        <f>SUM(F45:F47)</f>
        <v>95634.73480909094</v>
      </c>
      <c r="G48" s="100"/>
    </row>
    <row r="49" ht="12.75"/>
    <row r="50" ht="12.75">
      <c r="A50" s="71" t="s">
        <v>25</v>
      </c>
    </row>
    <row r="51" spans="1:7" ht="12.75">
      <c r="A51" s="64" t="s">
        <v>4</v>
      </c>
      <c r="C51" s="65">
        <f>C20*'Data Input'!B$29+'Income Statement'!C28*'Data Input'!B$30+'Income Statement'!C36*'Data Input'!B$31</f>
        <v>35813.68000000001</v>
      </c>
      <c r="D51" s="65">
        <f>D20*'Data Input'!C$29+'Income Statement'!D28*'Data Input'!C$30+'Income Statement'!D36*'Data Input'!C$31</f>
        <v>42976.416</v>
      </c>
      <c r="E51" s="65">
        <f>E20*'Data Input'!D$29+'Income Statement'!E28*'Data Input'!D$30+'Income Statement'!E36*'Data Input'!D$31</f>
        <v>46557.784</v>
      </c>
      <c r="F51" s="65">
        <f>F20*'Data Input'!E$29+'Income Statement'!F28*'Data Input'!E$30+'Income Statement'!F36*'Data Input'!E$31</f>
        <v>50139.15200000001</v>
      </c>
      <c r="G51" s="97"/>
    </row>
    <row r="52" spans="1:7" ht="12.75">
      <c r="A52" s="64" t="s">
        <v>160</v>
      </c>
      <c r="C52" s="65">
        <f>C21*'Data Input'!B$29+'Income Statement'!C29*'Data Input'!B$30+'Income Statement'!C37*'Data Input'!B$31</f>
        <v>7674.36</v>
      </c>
      <c r="D52" s="65">
        <f>D21*'Data Input'!C$29+'Income Statement'!D29*'Data Input'!C$30+'Income Statement'!D37*'Data Input'!C$31</f>
        <v>9209.232</v>
      </c>
      <c r="E52" s="65">
        <f>E21*'Data Input'!D$29+'Income Statement'!E29*'Data Input'!D$30+'Income Statement'!E37*'Data Input'!D$31</f>
        <v>9976.668</v>
      </c>
      <c r="F52" s="65">
        <f>F21*'Data Input'!E$29+'Income Statement'!F29*'Data Input'!E$30+'Income Statement'!F37*'Data Input'!E$31</f>
        <v>10744.104</v>
      </c>
      <c r="G52" s="97"/>
    </row>
    <row r="53" spans="1:7" ht="12.75">
      <c r="A53" s="64" t="s">
        <v>159</v>
      </c>
      <c r="C53" s="65">
        <f>C22*'Data Input'!B$29+'Income Statement'!C30*'Data Input'!B$30+'Income Statement'!C38*'Data Input'!B$31</f>
        <v>14069.66</v>
      </c>
      <c r="D53" s="65">
        <f>D22*'Data Input'!C$29+'Income Statement'!D30*'Data Input'!C$30+'Income Statement'!D38*'Data Input'!C$31</f>
        <v>16883.592</v>
      </c>
      <c r="E53" s="65">
        <f>E22*'Data Input'!D$29+'Income Statement'!E30*'Data Input'!D$30+'Income Statement'!E38*'Data Input'!D$31</f>
        <v>18290.557999999997</v>
      </c>
      <c r="F53" s="65">
        <f>F22*'Data Input'!E$29+'Income Statement'!F30*'Data Input'!E$30+'Income Statement'!F38*'Data Input'!E$31</f>
        <v>19697.524</v>
      </c>
      <c r="G53" s="97"/>
    </row>
    <row r="54" spans="1:7" ht="12.75">
      <c r="A54" s="64" t="s">
        <v>7</v>
      </c>
      <c r="C54" s="65">
        <f>C23*'Data Input'!B$29+'Income Statement'!C31*'Data Input'!B$30+'Income Statement'!C39*'Data Input'!B$31</f>
        <v>6395.3</v>
      </c>
      <c r="D54" s="65">
        <f>D23*'Data Input'!C$29+'Income Statement'!D31*'Data Input'!C$30+'Income Statement'!D39*'Data Input'!C$31</f>
        <v>7674.360000000001</v>
      </c>
      <c r="E54" s="65">
        <f>E23*'Data Input'!D$29+'Income Statement'!E31*'Data Input'!D$30+'Income Statement'!E39*'Data Input'!D$31</f>
        <v>8313.89</v>
      </c>
      <c r="F54" s="65">
        <f>F23*'Data Input'!E$29+'Income Statement'!F31*'Data Input'!E$30+'Income Statement'!F39*'Data Input'!E$31</f>
        <v>8953.42</v>
      </c>
      <c r="G54" s="97"/>
    </row>
    <row r="55" spans="1:7" ht="12.75">
      <c r="A55" s="64" t="s">
        <v>5</v>
      </c>
      <c r="C55" s="65">
        <f>C24*'Data Input'!B$29+'Income Statement'!C32*'Data Input'!B$30+'Income Statement'!C40*'Data Input'!B$31</f>
        <v>63953</v>
      </c>
      <c r="D55" s="65">
        <f>D24*'Data Input'!C$29+'Income Statement'!D32*'Data Input'!C$30+'Income Statement'!D40*'Data Input'!C$31</f>
        <v>76743.59999999999</v>
      </c>
      <c r="E55" s="65">
        <f>E24*'Data Input'!D$29+'Income Statement'!E32*'Data Input'!D$30+'Income Statement'!E40*'Data Input'!D$31</f>
        <v>83138.9</v>
      </c>
      <c r="F55" s="65">
        <f>F24*'Data Input'!E$29+'Income Statement'!F32*'Data Input'!E$30+'Income Statement'!F40*'Data Input'!E$31</f>
        <v>89534.2</v>
      </c>
      <c r="G55" s="97"/>
    </row>
    <row r="56" spans="1:7" ht="12.75">
      <c r="A56" s="66" t="s">
        <v>31</v>
      </c>
      <c r="C56" s="69">
        <f>SUM(C51:C55)</f>
        <v>127906.00000000001</v>
      </c>
      <c r="D56" s="69">
        <f>SUM(D51:D55)</f>
        <v>153487.2</v>
      </c>
      <c r="E56" s="69">
        <f>SUM(E51:E55)</f>
        <v>166277.8</v>
      </c>
      <c r="F56" s="69">
        <f>SUM(F51:F55)</f>
        <v>179068.40000000002</v>
      </c>
      <c r="G56" s="100"/>
    </row>
    <row r="57" ht="12.75"/>
    <row r="58" ht="12.75">
      <c r="A58" s="72" t="s">
        <v>32</v>
      </c>
    </row>
    <row r="59" spans="1:7" ht="12.75">
      <c r="A59" s="64" t="s">
        <v>4</v>
      </c>
      <c r="C59" s="65">
        <f>-C51*(1-'Data Input'!B35)</f>
        <v>-25069.576000000005</v>
      </c>
      <c r="D59" s="65">
        <f>-D51*(1-'Data Input'!C35)</f>
        <v>-25785.849599999998</v>
      </c>
      <c r="E59" s="65">
        <f>-E51*(1-'Data Input'!D35)</f>
        <v>-25606.7812</v>
      </c>
      <c r="F59" s="65">
        <f>-F51*(1-'Data Input'!E35)</f>
        <v>-25069.576000000005</v>
      </c>
      <c r="G59" s="97"/>
    </row>
    <row r="60" spans="1:7" ht="12.75">
      <c r="A60" s="64" t="s">
        <v>160</v>
      </c>
      <c r="C60" s="65">
        <f>-C52*(1-'Data Input'!B36)</f>
        <v>-5372.052</v>
      </c>
      <c r="D60" s="65">
        <f>-D52*(1-'Data Input'!C36)</f>
        <v>-5525.5392</v>
      </c>
      <c r="E60" s="65">
        <f>-E52*(1-'Data Input'!D36)</f>
        <v>-5487.1674</v>
      </c>
      <c r="F60" s="65">
        <f>-F52*(1-'Data Input'!E36)</f>
        <v>-5372.052</v>
      </c>
      <c r="G60" s="97"/>
    </row>
    <row r="61" spans="1:7" ht="12.75">
      <c r="A61" s="64" t="s">
        <v>159</v>
      </c>
      <c r="C61" s="65">
        <f>-C53*(1-'Data Input'!B37)</f>
        <v>-14069.66</v>
      </c>
      <c r="D61" s="65">
        <f>-D53*(1-'Data Input'!C37)</f>
        <v>-16883.592</v>
      </c>
      <c r="E61" s="65">
        <f>-E53*(1-'Data Input'!D37)</f>
        <v>-18290.557999999997</v>
      </c>
      <c r="F61" s="65">
        <f>-F53*(1-'Data Input'!E37)</f>
        <v>-19697.524</v>
      </c>
      <c r="G61" s="97"/>
    </row>
    <row r="62" spans="1:7" ht="12.75">
      <c r="A62" s="64" t="s">
        <v>7</v>
      </c>
      <c r="C62" s="65">
        <f>-C54*(1-'Data Input'!B38)</f>
        <v>-4284.851</v>
      </c>
      <c r="D62" s="65">
        <f>-D54*(1-'Data Input'!C38)</f>
        <v>-5141.821199999999</v>
      </c>
      <c r="E62" s="65">
        <f>-E54*(1-'Data Input'!D38)</f>
        <v>-5570.306299999999</v>
      </c>
      <c r="F62" s="65">
        <f>-F54*(1-'Data Input'!E38)</f>
        <v>-5998.791399999999</v>
      </c>
      <c r="G62" s="97"/>
    </row>
    <row r="63" spans="1:7" ht="12.75">
      <c r="A63" s="64" t="s">
        <v>5</v>
      </c>
      <c r="C63" s="65">
        <f>-C55*(1-'Data Input'!B39)</f>
        <v>-63953</v>
      </c>
      <c r="D63" s="65">
        <f>-D55*(1-'Data Input'!C39)</f>
        <v>-76743.59999999999</v>
      </c>
      <c r="E63" s="65">
        <f>-E55*(1-'Data Input'!D39)</f>
        <v>-83138.9</v>
      </c>
      <c r="F63" s="65">
        <f>-F55*(1-'Data Input'!E39)</f>
        <v>-89534.2</v>
      </c>
      <c r="G63" s="97"/>
    </row>
    <row r="64" spans="1:7" ht="12.75">
      <c r="A64" s="66" t="s">
        <v>33</v>
      </c>
      <c r="C64" s="69">
        <f>SUM(C59:C63)</f>
        <v>-112749.139</v>
      </c>
      <c r="D64" s="69">
        <f>SUM(D59:D63)</f>
        <v>-130080.40199999999</v>
      </c>
      <c r="E64" s="69">
        <f>SUM(E59:E63)</f>
        <v>-138093.71289999998</v>
      </c>
      <c r="F64" s="69">
        <f>SUM(F59:F63)</f>
        <v>-145672.1434</v>
      </c>
      <c r="G64" s="100"/>
    </row>
    <row r="65" ht="12.75"/>
    <row r="66" ht="12.75">
      <c r="A66" s="71" t="s">
        <v>34</v>
      </c>
    </row>
    <row r="67" spans="1:7" ht="12.75">
      <c r="A67" s="64" t="s">
        <v>4</v>
      </c>
      <c r="C67" s="68">
        <f aca="true" t="shared" si="0" ref="C67:F71">C51+C59</f>
        <v>10744.104000000003</v>
      </c>
      <c r="D67" s="68">
        <f t="shared" si="0"/>
        <v>17190.5664</v>
      </c>
      <c r="E67" s="68">
        <f t="shared" si="0"/>
        <v>20951.0028</v>
      </c>
      <c r="F67" s="68">
        <f t="shared" si="0"/>
        <v>25069.576000000005</v>
      </c>
      <c r="G67" s="99"/>
    </row>
    <row r="68" spans="1:7" ht="12.75">
      <c r="A68" s="64" t="s">
        <v>160</v>
      </c>
      <c r="C68" s="68">
        <f t="shared" si="0"/>
        <v>2302.308</v>
      </c>
      <c r="D68" s="68">
        <f t="shared" si="0"/>
        <v>3683.6928</v>
      </c>
      <c r="E68" s="68">
        <f t="shared" si="0"/>
        <v>4489.500599999999</v>
      </c>
      <c r="F68" s="68">
        <f t="shared" si="0"/>
        <v>5372.052</v>
      </c>
      <c r="G68" s="99"/>
    </row>
    <row r="69" spans="1:7" ht="12.75">
      <c r="A69" s="64" t="s">
        <v>159</v>
      </c>
      <c r="C69" s="68">
        <f t="shared" si="0"/>
        <v>0</v>
      </c>
      <c r="D69" s="68">
        <f t="shared" si="0"/>
        <v>0</v>
      </c>
      <c r="E69" s="68">
        <f t="shared" si="0"/>
        <v>0</v>
      </c>
      <c r="F69" s="68">
        <f t="shared" si="0"/>
        <v>0</v>
      </c>
      <c r="G69" s="99"/>
    </row>
    <row r="70" spans="1:7" ht="12.75">
      <c r="A70" s="64" t="s">
        <v>7</v>
      </c>
      <c r="C70" s="68">
        <f t="shared" si="0"/>
        <v>2110.4490000000005</v>
      </c>
      <c r="D70" s="68">
        <f t="shared" si="0"/>
        <v>2532.538800000001</v>
      </c>
      <c r="E70" s="68">
        <f t="shared" si="0"/>
        <v>2743.5837</v>
      </c>
      <c r="F70" s="68">
        <f t="shared" si="0"/>
        <v>2954.628600000001</v>
      </c>
      <c r="G70" s="99"/>
    </row>
    <row r="71" spans="1:7" ht="12.75">
      <c r="A71" s="64" t="s">
        <v>5</v>
      </c>
      <c r="C71" s="68">
        <f t="shared" si="0"/>
        <v>0</v>
      </c>
      <c r="D71" s="68">
        <f t="shared" si="0"/>
        <v>0</v>
      </c>
      <c r="E71" s="68">
        <f t="shared" si="0"/>
        <v>0</v>
      </c>
      <c r="F71" s="68">
        <f t="shared" si="0"/>
        <v>0</v>
      </c>
      <c r="G71" s="99"/>
    </row>
    <row r="72" spans="1:7" ht="12.75">
      <c r="A72" s="66" t="s">
        <v>35</v>
      </c>
      <c r="C72" s="67">
        <f>SUM(C67:C71)</f>
        <v>15156.861000000004</v>
      </c>
      <c r="D72" s="67">
        <f>SUM(D67:D71)</f>
        <v>23406.798000000003</v>
      </c>
      <c r="E72" s="67">
        <f>SUM(E67:E71)</f>
        <v>28184.087099999997</v>
      </c>
      <c r="F72" s="67">
        <f>SUM(F67:F71)</f>
        <v>33396.25660000001</v>
      </c>
      <c r="G72" s="98"/>
    </row>
    <row r="73" ht="12.75"/>
    <row r="74" spans="1:7" ht="12.75">
      <c r="A74" s="66" t="s">
        <v>36</v>
      </c>
      <c r="C74" s="69">
        <f>C48+C72</f>
        <v>58560.599318181834</v>
      </c>
      <c r="D74" s="69">
        <f>D48+D72</f>
        <v>90435.35590909093</v>
      </c>
      <c r="E74" s="69">
        <f>E48+E72</f>
        <v>108893.06379545454</v>
      </c>
      <c r="F74" s="69">
        <f>F48+F72</f>
        <v>129030.99140909094</v>
      </c>
      <c r="G74" s="100"/>
    </row>
    <row r="75" ht="12.75"/>
    <row r="76" ht="12.75">
      <c r="A76" s="70" t="s">
        <v>74</v>
      </c>
    </row>
    <row r="77" spans="1:7" ht="12.75">
      <c r="A77" s="63" t="s">
        <v>43</v>
      </c>
      <c r="C77" s="73">
        <f>Staffing!B37</f>
        <v>164808</v>
      </c>
      <c r="D77" s="73">
        <f>Staffing!C37</f>
        <v>169752.24000000002</v>
      </c>
      <c r="E77" s="73">
        <f>Staffing!D37</f>
        <v>174844.80719999998</v>
      </c>
      <c r="F77" s="73">
        <f>Staffing!E37</f>
        <v>180090.15141599998</v>
      </c>
      <c r="G77" s="98"/>
    </row>
    <row r="78" ht="12.75"/>
    <row r="79" spans="1:7" ht="12.75">
      <c r="A79" s="63" t="s">
        <v>63</v>
      </c>
      <c r="C79" s="73">
        <f>'Other Costs'!B13</f>
        <v>3500</v>
      </c>
      <c r="D79" s="73">
        <f>'Other Costs'!C13</f>
        <v>3500</v>
      </c>
      <c r="E79" s="73">
        <f>'Other Costs'!D13</f>
        <v>3500</v>
      </c>
      <c r="F79" s="73">
        <f>'Other Costs'!E13</f>
        <v>3500</v>
      </c>
      <c r="G79" s="98"/>
    </row>
    <row r="80" ht="12.75"/>
    <row r="81" spans="1:7" ht="12.75">
      <c r="A81" s="63" t="s">
        <v>65</v>
      </c>
      <c r="C81" s="73">
        <f>'Other Costs'!B25+'Other Costs'!B27</f>
        <v>33500</v>
      </c>
      <c r="D81" s="73">
        <f>'Other Costs'!C25+'Other Costs'!C27</f>
        <v>33500</v>
      </c>
      <c r="E81" s="73">
        <f>'Other Costs'!D25+'Other Costs'!D27</f>
        <v>33500</v>
      </c>
      <c r="F81" s="73">
        <f>'Other Costs'!E25+'Other Costs'!E27</f>
        <v>33500</v>
      </c>
      <c r="G81" s="98"/>
    </row>
    <row r="82" spans="1:7" ht="12.75">
      <c r="A82" s="63"/>
      <c r="C82" s="73"/>
      <c r="D82" s="73"/>
      <c r="E82" s="73"/>
      <c r="F82" s="73"/>
      <c r="G82" s="98"/>
    </row>
    <row r="83" spans="1:7" ht="12.75">
      <c r="A83" s="63" t="s">
        <v>96</v>
      </c>
      <c r="C83" s="73">
        <f>'In-Kind'!B35</f>
        <v>0</v>
      </c>
      <c r="D83" s="73">
        <f>'In-Kind'!C35</f>
        <v>0</v>
      </c>
      <c r="E83" s="73">
        <f>'In-Kind'!D35</f>
        <v>0</v>
      </c>
      <c r="F83" s="73">
        <f>'In-Kind'!E35</f>
        <v>0</v>
      </c>
      <c r="G83" s="98"/>
    </row>
    <row r="84" ht="12.75"/>
    <row r="85" spans="1:7" ht="12.75">
      <c r="A85" s="74" t="s">
        <v>75</v>
      </c>
      <c r="C85" s="69">
        <f>SUM(C83,C81,C79,C77)</f>
        <v>201808</v>
      </c>
      <c r="D85" s="69">
        <f>SUM(D83,D81,D79,D77)</f>
        <v>206752.24000000002</v>
      </c>
      <c r="E85" s="69">
        <f>SUM(E83,E81,E79,E77)</f>
        <v>211844.80719999998</v>
      </c>
      <c r="F85" s="69">
        <f>SUM(F83,F81,F79,F77)</f>
        <v>217090.15141599998</v>
      </c>
      <c r="G85" s="100"/>
    </row>
    <row r="86" ht="12.75"/>
    <row r="87" spans="1:7" ht="13.5" thickBot="1">
      <c r="A87" s="74" t="s">
        <v>76</v>
      </c>
      <c r="C87" s="75">
        <f>C74-C85</f>
        <v>-143247.40068181817</v>
      </c>
      <c r="D87" s="75">
        <f>D74-D85</f>
        <v>-116316.8840909091</v>
      </c>
      <c r="E87" s="75">
        <f>E74-E85</f>
        <v>-102951.74340454544</v>
      </c>
      <c r="F87" s="75">
        <f>F74-F85</f>
        <v>-88059.16000690903</v>
      </c>
      <c r="G87" s="100"/>
    </row>
    <row r="88" ht="13.5" thickTop="1"/>
    <row r="89" ht="12.75"/>
    <row r="90" spans="1:6" ht="12.75">
      <c r="A90" s="63" t="s">
        <v>163</v>
      </c>
      <c r="C90" s="118">
        <f>C85/'Data Input'!B10</f>
        <v>504.52</v>
      </c>
      <c r="D90" s="118">
        <f>D85/'Data Input'!C10</f>
        <v>430.7338333333334</v>
      </c>
      <c r="E90" s="118">
        <f>E85/'Data Input'!D10</f>
        <v>407.39385999999996</v>
      </c>
      <c r="F90" s="118">
        <f>F85/'Data Input'!E10</f>
        <v>387.66098467142854</v>
      </c>
    </row>
    <row r="91" spans="1:6" ht="12.75">
      <c r="A91" s="63" t="s">
        <v>164</v>
      </c>
      <c r="C91" s="118">
        <f>C85/'Data Input'!B11</f>
        <v>162.7483870967742</v>
      </c>
      <c r="D91" s="118">
        <f>D85/'Data Input'!C11</f>
        <v>138.9463978494624</v>
      </c>
      <c r="E91" s="118">
        <f>E85/'Data Input'!D11</f>
        <v>131.41737419354837</v>
      </c>
      <c r="F91" s="118">
        <f>F85/'Data Input'!E11</f>
        <v>125.0519305391705</v>
      </c>
    </row>
    <row r="92" ht="12.75"/>
    <row r="96" ht="12.75"/>
    <row r="97" ht="12.75"/>
    <row r="98" ht="12.75"/>
    <row r="99" ht="12.75"/>
    <row r="104" ht="12.75"/>
    <row r="105" ht="12.75"/>
    <row r="106" ht="12.75"/>
    <row r="107" ht="12.75"/>
    <row r="115" ht="12.75"/>
    <row r="116" ht="12.75"/>
    <row r="117" ht="12.75"/>
    <row r="119" ht="12.75"/>
    <row r="121" ht="12.75"/>
    <row r="123" ht="12.75"/>
  </sheetData>
  <sheetProtection/>
  <printOptions/>
  <pageMargins left="0.75" right="0.61" top="0.69" bottom="0.32" header="0.28" footer="0.38"/>
  <pageSetup fitToHeight="1" fitToWidth="1" horizontalDpi="600" verticalDpi="600" orientation="portrait" scale="96" r:id="rId3"/>
  <legacyDrawing r:id="rId2"/>
</worksheet>
</file>

<file path=xl/worksheets/sheet7.xml><?xml version="1.0" encoding="utf-8"?>
<worksheet xmlns="http://schemas.openxmlformats.org/spreadsheetml/2006/main" xmlns:r="http://schemas.openxmlformats.org/officeDocument/2006/relationships">
  <sheetPr codeName="Sheet8"/>
  <dimension ref="A3:B50"/>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3" sqref="A3"/>
    </sheetView>
  </sheetViews>
  <sheetFormatPr defaultColWidth="9.140625" defaultRowHeight="12.75"/>
  <cols>
    <col min="1" max="1" width="27.28125" style="81" bestFit="1" customWidth="1"/>
    <col min="2" max="2" width="69.421875" style="76" customWidth="1"/>
    <col min="3" max="16384" width="9.140625" style="2" customWidth="1"/>
  </cols>
  <sheetData>
    <row r="3" spans="1:2" ht="118.5">
      <c r="A3" s="82" t="s">
        <v>69</v>
      </c>
      <c r="B3" s="83" t="s">
        <v>140</v>
      </c>
    </row>
    <row r="4" spans="1:2" s="86" customFormat="1" ht="12.75">
      <c r="A4" s="84"/>
      <c r="B4" s="85"/>
    </row>
    <row r="5" spans="1:2" ht="12.75">
      <c r="A5" s="79" t="s">
        <v>77</v>
      </c>
      <c r="B5" s="77" t="s">
        <v>99</v>
      </c>
    </row>
    <row r="6" spans="1:2" ht="26.25">
      <c r="A6" s="79" t="s">
        <v>11</v>
      </c>
      <c r="B6" s="77" t="s">
        <v>100</v>
      </c>
    </row>
    <row r="7" spans="1:2" s="86" customFormat="1" ht="12.75">
      <c r="A7" s="84"/>
      <c r="B7" s="85"/>
    </row>
    <row r="8" spans="1:2" ht="12.75">
      <c r="A8" s="79" t="s">
        <v>20</v>
      </c>
      <c r="B8" s="78" t="s">
        <v>131</v>
      </c>
    </row>
    <row r="9" spans="1:2" ht="12.75">
      <c r="A9" s="80" t="s">
        <v>101</v>
      </c>
      <c r="B9" s="77" t="s">
        <v>102</v>
      </c>
    </row>
    <row r="10" spans="1:2" ht="12.75">
      <c r="A10" s="80" t="s">
        <v>103</v>
      </c>
      <c r="B10" s="77" t="s">
        <v>111</v>
      </c>
    </row>
    <row r="11" spans="1:2" ht="12.75">
      <c r="A11" s="80" t="s">
        <v>104</v>
      </c>
      <c r="B11" s="77" t="s">
        <v>105</v>
      </c>
    </row>
    <row r="12" spans="1:2" s="86" customFormat="1" ht="12.75">
      <c r="A12" s="84"/>
      <c r="B12" s="85"/>
    </row>
    <row r="13" spans="1:2" ht="12.75">
      <c r="A13" s="79" t="s">
        <v>10</v>
      </c>
      <c r="B13" s="78" t="s">
        <v>109</v>
      </c>
    </row>
    <row r="14" spans="1:2" ht="12.75">
      <c r="A14" s="80" t="s">
        <v>106</v>
      </c>
      <c r="B14" s="77" t="s">
        <v>125</v>
      </c>
    </row>
    <row r="15" spans="1:2" ht="12.75">
      <c r="A15" s="80" t="s">
        <v>107</v>
      </c>
      <c r="B15" s="77" t="s">
        <v>126</v>
      </c>
    </row>
    <row r="16" spans="1:2" ht="26.25">
      <c r="A16" s="80" t="s">
        <v>108</v>
      </c>
      <c r="B16" s="77" t="s">
        <v>127</v>
      </c>
    </row>
    <row r="17" spans="1:2" s="86" customFormat="1" ht="12.75">
      <c r="A17" s="84"/>
      <c r="B17" s="85"/>
    </row>
    <row r="18" spans="1:2" ht="12.75">
      <c r="A18" s="79" t="s">
        <v>3</v>
      </c>
      <c r="B18" s="78" t="s">
        <v>118</v>
      </c>
    </row>
    <row r="19" spans="1:2" ht="12.75">
      <c r="A19" s="80" t="s">
        <v>110</v>
      </c>
      <c r="B19" s="77" t="s">
        <v>116</v>
      </c>
    </row>
    <row r="20" spans="1:2" ht="12.75">
      <c r="A20" s="80" t="s">
        <v>169</v>
      </c>
      <c r="B20" s="77" t="s">
        <v>170</v>
      </c>
    </row>
    <row r="21" spans="1:2" ht="12.75">
      <c r="A21" s="80" t="s">
        <v>112</v>
      </c>
      <c r="B21" s="77" t="s">
        <v>117</v>
      </c>
    </row>
    <row r="22" spans="1:2" ht="12.75">
      <c r="A22" s="80" t="s">
        <v>113</v>
      </c>
      <c r="B22" s="77" t="s">
        <v>173</v>
      </c>
    </row>
    <row r="23" spans="1:2" ht="12.75">
      <c r="A23" s="80" t="s">
        <v>114</v>
      </c>
      <c r="B23" s="77" t="s">
        <v>115</v>
      </c>
    </row>
    <row r="24" spans="1:2" ht="12.75">
      <c r="A24" s="80"/>
      <c r="B24" s="77"/>
    </row>
    <row r="25" spans="1:2" ht="66">
      <c r="A25" s="79" t="s">
        <v>26</v>
      </c>
      <c r="B25" s="78" t="s">
        <v>124</v>
      </c>
    </row>
    <row r="26" spans="1:2" ht="12.75">
      <c r="A26" s="80" t="s">
        <v>123</v>
      </c>
      <c r="B26" s="77" t="s">
        <v>128</v>
      </c>
    </row>
    <row r="27" spans="1:2" ht="12.75">
      <c r="A27" s="80" t="s">
        <v>107</v>
      </c>
      <c r="B27" s="77" t="s">
        <v>129</v>
      </c>
    </row>
    <row r="28" spans="1:2" ht="12.75">
      <c r="A28" s="80" t="s">
        <v>108</v>
      </c>
      <c r="B28" s="77" t="s">
        <v>130</v>
      </c>
    </row>
    <row r="29" spans="1:2" s="86" customFormat="1" ht="12.75">
      <c r="A29" s="84"/>
      <c r="B29" s="85"/>
    </row>
    <row r="30" spans="1:2" ht="12.75">
      <c r="A30" s="79" t="s">
        <v>21</v>
      </c>
      <c r="B30" s="77"/>
    </row>
    <row r="31" spans="1:2" ht="26.25">
      <c r="A31" s="80" t="s">
        <v>110</v>
      </c>
      <c r="B31" s="77" t="s">
        <v>119</v>
      </c>
    </row>
    <row r="32" spans="1:2" ht="26.25">
      <c r="A32" s="80" t="s">
        <v>169</v>
      </c>
      <c r="B32" s="77" t="s">
        <v>171</v>
      </c>
    </row>
    <row r="33" spans="1:2" ht="26.25">
      <c r="A33" s="80" t="s">
        <v>112</v>
      </c>
      <c r="B33" s="77" t="s">
        <v>120</v>
      </c>
    </row>
    <row r="34" spans="1:2" ht="26.25">
      <c r="A34" s="80" t="s">
        <v>113</v>
      </c>
      <c r="B34" s="77" t="s">
        <v>121</v>
      </c>
    </row>
    <row r="35" spans="1:2" ht="26.25">
      <c r="A35" s="80" t="s">
        <v>114</v>
      </c>
      <c r="B35" s="77" t="s">
        <v>122</v>
      </c>
    </row>
    <row r="36" spans="1:2" s="86" customFormat="1" ht="12.75">
      <c r="A36" s="84"/>
      <c r="B36" s="85"/>
    </row>
    <row r="37" spans="1:2" ht="66">
      <c r="A37" s="79" t="s">
        <v>132</v>
      </c>
      <c r="B37" s="78" t="s">
        <v>133</v>
      </c>
    </row>
    <row r="38" spans="1:2" ht="39">
      <c r="A38" s="80" t="s">
        <v>165</v>
      </c>
      <c r="B38" s="77" t="s">
        <v>166</v>
      </c>
    </row>
    <row r="39" spans="1:2" ht="12.75">
      <c r="A39" s="80" t="s">
        <v>134</v>
      </c>
      <c r="B39" s="77" t="s">
        <v>135</v>
      </c>
    </row>
    <row r="40" spans="1:2" ht="12.75">
      <c r="A40" s="139"/>
      <c r="B40" s="140"/>
    </row>
    <row r="41" spans="1:2" ht="12.75">
      <c r="A41" s="141"/>
      <c r="B41" s="142"/>
    </row>
    <row r="42" spans="1:2" ht="105">
      <c r="A42" s="79" t="s">
        <v>141</v>
      </c>
      <c r="B42" s="78" t="s">
        <v>180</v>
      </c>
    </row>
    <row r="43" spans="1:2" ht="26.25">
      <c r="A43" s="79" t="s">
        <v>142</v>
      </c>
      <c r="B43" s="78" t="s">
        <v>144</v>
      </c>
    </row>
    <row r="44" spans="1:2" ht="26.25">
      <c r="A44" s="79" t="s">
        <v>143</v>
      </c>
      <c r="B44" s="78" t="s">
        <v>145</v>
      </c>
    </row>
    <row r="45" spans="1:2" s="86" customFormat="1" ht="12.75">
      <c r="A45" s="108"/>
      <c r="B45" s="109"/>
    </row>
    <row r="46" spans="1:2" s="86" customFormat="1" ht="12.75">
      <c r="A46" s="110"/>
      <c r="B46" s="111"/>
    </row>
    <row r="47" spans="1:2" ht="52.5">
      <c r="A47" s="82" t="s">
        <v>146</v>
      </c>
      <c r="B47" s="78" t="s">
        <v>147</v>
      </c>
    </row>
    <row r="48" spans="1:2" s="86" customFormat="1" ht="12.75">
      <c r="A48" s="112"/>
      <c r="B48" s="113"/>
    </row>
    <row r="49" spans="1:2" s="86" customFormat="1" ht="12.75">
      <c r="A49" s="110"/>
      <c r="B49" s="111"/>
    </row>
    <row r="50" spans="1:2" ht="66">
      <c r="A50" s="82" t="s">
        <v>150</v>
      </c>
      <c r="B50" s="78" t="s">
        <v>151</v>
      </c>
    </row>
  </sheetData>
  <sheetProtection/>
  <printOptions/>
  <pageMargins left="0.75" right="0.45" top="0.62" bottom="0.57" header="0.5" footer="0.5"/>
  <pageSetup horizontalDpi="600" verticalDpi="600" orientation="portrait" scale="96" r:id="rId2"/>
  <rowBreaks count="1" manualBreakCount="1">
    <brk id="36"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colorado health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manderson</dc:creator>
  <cp:keywords/>
  <dc:description/>
  <cp:lastModifiedBy>Morgan Anderson</cp:lastModifiedBy>
  <cp:lastPrinted>2010-05-05T20:34:42Z</cp:lastPrinted>
  <dcterms:created xsi:type="dcterms:W3CDTF">2009-05-20T15:22:05Z</dcterms:created>
  <dcterms:modified xsi:type="dcterms:W3CDTF">2015-09-14T21:12:39Z</dcterms:modified>
  <cp:category/>
  <cp:version/>
  <cp:contentType/>
  <cp:contentStatus/>
</cp:coreProperties>
</file>